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activeTab="8"/>
  </bookViews>
  <sheets>
    <sheet name="Stranica 1" sheetId="1" r:id="rId1"/>
    <sheet name="Stranica 2" sheetId="2" r:id="rId2"/>
    <sheet name="Stranica 3" sheetId="3" r:id="rId3"/>
    <sheet name="Stranica 4" sheetId="4" r:id="rId4"/>
    <sheet name="Stranica 5" sheetId="5" r:id="rId5"/>
    <sheet name="Stranica 6" sheetId="6" r:id="rId6"/>
    <sheet name="Stranica 7" sheetId="7" r:id="rId7"/>
    <sheet name="Stranica 8" sheetId="8" r:id="rId8"/>
    <sheet name="Stranica 9" sheetId="9" r:id="rId9"/>
    <sheet name="podaci" sheetId="10" state="hidden" r:id="rId10"/>
    <sheet name="pomoćna" sheetId="11" state="hidden" r:id="rId11"/>
    <sheet name="postotak" sheetId="12" state="hidden" r:id="rId12"/>
  </sheets>
  <externalReferences>
    <externalReference r:id="rId15"/>
    <externalReference r:id="rId16"/>
  </externalReferences>
  <definedNames>
    <definedName name="_xlfn.SINGLE" hidden="1">#NAME?</definedName>
    <definedName name="dohuk421">'Stranica 4'!$H$15</definedName>
    <definedName name="godGubitak">'podaci'!$B$4:$B$10</definedName>
    <definedName name="godina">'podaci'!$B$2</definedName>
    <definedName name="GodinaTekuca">'[1]podaci'!$B$2</definedName>
    <definedName name="GodineGubitak">'[1]podaci'!$B$4:$B$10</definedName>
    <definedName name="gradodabrano">#REF!</definedName>
    <definedName name="listaMirovina">'[1]Stranica_4'!#REF!</definedName>
    <definedName name="listaMirovinaTip">'[1]podaci'!$B$21:$B$23</definedName>
    <definedName name="listaTipMirovina">'podaci'!$B$21:$B$23</definedName>
    <definedName name="MirovinaOdabano">'podaci'!$B$25</definedName>
    <definedName name="MirovinaTipOdabrano">'[1]podaci'!$B$24</definedName>
    <definedName name="mj_438_1">'pomoćna'!$C$8</definedName>
    <definedName name="mj_438_2">'pomoćna'!$F$8</definedName>
    <definedName name="mjesto_prirez">#REF!</definedName>
    <definedName name="odaberiMjesto">'postotak'!$A$1:$A$321</definedName>
    <definedName name="Odaberite_mjesto">#REF!</definedName>
    <definedName name="odabranoMjesto">#REF!</definedName>
    <definedName name="_xlnm.Print_Area" localSheetId="0">'Stranica 1'!$A$1:$R$48</definedName>
    <definedName name="_xlnm.Print_Area" localSheetId="1">'Stranica 2'!$A$1:$I$42</definedName>
    <definedName name="_xlnm.Print_Area" localSheetId="2">'Stranica 3'!$A$1:$I$42</definedName>
    <definedName name="_xlnm.Print_Area" localSheetId="3">'Stranica 4'!$A$1:$I$32</definedName>
    <definedName name="_xlnm.Print_Area" localSheetId="4">'Stranica 5'!$A$1:$K$49</definedName>
    <definedName name="_xlnm.Print_Area" localSheetId="5">'Stranica 6'!$A$1:$H$22</definedName>
    <definedName name="_xlnm.Print_Area" localSheetId="6">'Stranica 7'!$A$1:$H$35</definedName>
    <definedName name="_xlnm.Print_Area" localSheetId="7">'Stranica 8'!$A$1:$J$35</definedName>
    <definedName name="_xlnm.Print_Area" localSheetId="8">'Stranica 9'!$A$1:$K$29</definedName>
    <definedName name="postotak">'postotak'!$F$2</definedName>
    <definedName name="preduporez">'Stranica 9'!$J$25</definedName>
    <definedName name="PrirezMjesto">'[2]prirez'!$B$1:$B$318</definedName>
    <definedName name="prirezOdabrano">#REF!</definedName>
    <definedName name="prirezRbr">#REF!</definedName>
    <definedName name="stopa">#REF!</definedName>
    <definedName name="sveukupnidohodak5">'Stranica 7'!$F$3</definedName>
    <definedName name="sveukupno5ino">'Stranica 7'!$H$3</definedName>
    <definedName name="sveukupno5tuz">'Stranica 7'!$G$3</definedName>
    <definedName name="test">'podaci'!$I$11:$I$14</definedName>
    <definedName name="test3">'pomoćna'!$J$16:$J$19</definedName>
    <definedName name="testp">'podaci'!$H$11:$H$14</definedName>
    <definedName name="u411doh">'Stranica 2'!$H$20</definedName>
    <definedName name="u411por">'Stranica 2'!$I$20</definedName>
    <definedName name="u412doh">'Stranica 2'!$H$31</definedName>
    <definedName name="u412por">'Stranica 2'!$I$31</definedName>
    <definedName name="u413doh">'Stranica 2'!$D$40</definedName>
    <definedName name="u413ino">'Stranica 2'!$I$40</definedName>
    <definedName name="u413tuz">'Stranica 2'!$H$40</definedName>
    <definedName name="u414doh">'Stranica 3'!$C$9</definedName>
    <definedName name="u414ino">'Stranica 3'!$G$9</definedName>
    <definedName name="u414tuz">'Stranica 3'!$D$9</definedName>
    <definedName name="u415doh">'Stranica 3'!$H$20</definedName>
    <definedName name="u415por">'Stranica 3'!$I$20</definedName>
    <definedName name="u416doh">'Stranica 3'!$C$29</definedName>
    <definedName name="u416ino">'Stranica 3'!$G$29</definedName>
    <definedName name="u416tuz">'Stranica 3'!$E$29</definedName>
    <definedName name="u417doh">'Stranica 3'!$D$33</definedName>
    <definedName name="u417ino">'Stranica 3'!$I$33</definedName>
    <definedName name="u417tuz">'Stranica 3'!$G$33</definedName>
    <definedName name="u421por">'Stranica 4'!$I$15</definedName>
    <definedName name="u422ino">'Stranica 4'!$H$27</definedName>
    <definedName name="u422tuz">'Stranica 4'!$F$27</definedName>
    <definedName name="u423doh">'Stranica 4'!$F$31</definedName>
    <definedName name="u423ino">'Stranica 4'!$I$31</definedName>
    <definedName name="u423tuz">'Stranica 4'!$H$31</definedName>
    <definedName name="u431doh">'Stranica 5'!$H$20</definedName>
    <definedName name="u431ino">'Stranica 5'!$K$20</definedName>
    <definedName name="u431tuz">'Stranica 5'!$J$20</definedName>
    <definedName name="u433doh">'Stranica 5'!$H$22</definedName>
    <definedName name="u433ino">'Stranica 5'!$K$22</definedName>
    <definedName name="u433tuz">'Stranica 5'!$J$22</definedName>
    <definedName name="uk421gub">'Stranica 5'!#REF!</definedName>
    <definedName name="uk431gub">'Stranica 5'!$G$20</definedName>
    <definedName name="uk957gpor">'Stranica 8'!$I$33</definedName>
    <definedName name="ukupno33">'Stranica 1'!$O$44</definedName>
    <definedName name="umprenesenigub">'Stranica 5'!$H$21</definedName>
  </definedNames>
  <calcPr fullCalcOnLoad="1"/>
</workbook>
</file>

<file path=xl/sharedStrings.xml><?xml version="1.0" encoding="utf-8"?>
<sst xmlns="http://schemas.openxmlformats.org/spreadsheetml/2006/main" count="803" uniqueCount="625">
  <si>
    <t>REPUBLIKA HRVATSKA</t>
  </si>
  <si>
    <t>PODRUČNI URED:</t>
  </si>
  <si>
    <t>ISPOSTAVA:</t>
  </si>
  <si>
    <t>1. OPĆI PODACI</t>
  </si>
  <si>
    <t>1.1. IME I PREZIME / IME RODITELJA:</t>
  </si>
  <si>
    <t>1.2. ADRESA (mjesto, ulica i kućni broj):</t>
  </si>
  <si>
    <t>1.3. OIB:</t>
  </si>
  <si>
    <t>NE</t>
  </si>
  <si>
    <t>od</t>
  </si>
  <si>
    <t>do</t>
  </si>
  <si>
    <t>R. br.</t>
  </si>
  <si>
    <t>RAZDOBLJE</t>
  </si>
  <si>
    <t>DRŽAVA</t>
  </si>
  <si>
    <t>MJESTO</t>
  </si>
  <si>
    <t>ULICA I KUĆNI BROJ</t>
  </si>
  <si>
    <t>Potpom. podr. i</t>
  </si>
  <si>
    <t>1.</t>
  </si>
  <si>
    <t>2.</t>
  </si>
  <si>
    <t>3.</t>
  </si>
  <si>
    <t>RAZDOBLJE INVALIDNOSTI</t>
  </si>
  <si>
    <t>HRVI DA / NE</t>
  </si>
  <si>
    <t>POSTOTAK INVALIDNOSTI</t>
  </si>
  <si>
    <t>(ispunjava HRVI)</t>
  </si>
  <si>
    <t xml:space="preserve">  OTVOREN U (NAZIV I SJEDIŠTE):</t>
  </si>
  <si>
    <t>2. PODACI O UZDRŽAVANIM ČLANOVIMA UŽE OBITELJI</t>
  </si>
  <si>
    <t>OIB</t>
  </si>
  <si>
    <t>RAZDOBLJE KORIŠTENJA (OD/DO)</t>
  </si>
  <si>
    <t>4.</t>
  </si>
  <si>
    <t>5.</t>
  </si>
  <si>
    <t>6.</t>
  </si>
  <si>
    <t>7.</t>
  </si>
  <si>
    <t>3. PODACI U UVEĆANJU OSOBNOG ODBITKA ZA</t>
  </si>
  <si>
    <t>IZNOS</t>
  </si>
  <si>
    <t>3.1. PLAĆENE DOPRINOSE ZA ZDRAVSTVENO OSIGURANJE U TUZEMSTVU</t>
  </si>
  <si>
    <t>3.2. DANA DAROVANJA</t>
  </si>
  <si>
    <t>3.3. UKUPNO (3.1.+3.2.)</t>
  </si>
  <si>
    <t/>
  </si>
  <si>
    <t>1.2.1. Telefon</t>
  </si>
  <si>
    <t>1.2.2. Adresa elektroničke pošte</t>
  </si>
  <si>
    <t xml:space="preserve">DA       </t>
  </si>
  <si>
    <t>1.5. PROMJENA PREBIVALIŠTA / UOBIČAJENOG PREBIVALIŠTA TIJEKOM GODINE</t>
  </si>
  <si>
    <t xml:space="preserve"> 1.6. INVALID I HRVATSKI RATNI VOJNI INVALID IZ DOMOVINSKOG RATA (HRVI)</t>
  </si>
  <si>
    <t>I</t>
  </si>
  <si>
    <t>I*</t>
  </si>
  <si>
    <t>1.7. BROJ RAČUNA:</t>
  </si>
  <si>
    <t>1.8. PODACI O OPUNOMOĆENIKU / POREZNOM SAVJETNIKU</t>
  </si>
  <si>
    <t xml:space="preserve">  1.8.1. NAZIV / IME I PREZIME:</t>
  </si>
  <si>
    <t xml:space="preserve">  1.8.2. ADRESA SJEDIŠTA / PREBIVALIŠTA / BORAVIŠTA:</t>
  </si>
  <si>
    <t xml:space="preserve">  1.8.3. OIB:</t>
  </si>
  <si>
    <t>IME I PREZIME/SRODSTVO</t>
  </si>
  <si>
    <t>OSOBNI ODBITAK DIJELI SE S OSOBOM</t>
  </si>
  <si>
    <t>INVALID
(I ili I*)</t>
  </si>
  <si>
    <t>POSTOTAK</t>
  </si>
  <si>
    <t>OSOBNOG</t>
  </si>
  <si>
    <t>ODBITKA</t>
  </si>
  <si>
    <t>4.1. DOHODAK OD NESAMOSTALNOG RADA</t>
  </si>
  <si>
    <t>4.1. DOHODAK OD NESAMOSTALNOG RADA (PLAĆA I MIROVINA)</t>
  </si>
  <si>
    <t>OIB POSLODAVCA / ISPLATITELJA</t>
  </si>
  <si>
    <t>UKUPNI IZNOS             PRIMITKA</t>
  </si>
  <si>
    <t>OBVEZNI DOPRINOSI  IZ PLAĆE</t>
  </si>
  <si>
    <t>DOHODAK</t>
  </si>
  <si>
    <t>UPLAĆENI        POREZ I PRIREZ</t>
  </si>
  <si>
    <t>5 (3-4)</t>
  </si>
  <si>
    <t>UKUPNO  4.1.1.</t>
  </si>
  <si>
    <t>UKUPNO  4.1.2.</t>
  </si>
  <si>
    <t>4.2. DRUGI DOHODAK</t>
  </si>
  <si>
    <t>4.3 DOHODAK OD SAMOSTALNE DJELATNOSTI</t>
  </si>
  <si>
    <t>DIO NR</t>
  </si>
  <si>
    <t>4.1.1. PLAĆA OSTVARENA U TUZEMSTVU IZVAN PODRUČJA P1 (prema obrascima IP)</t>
  </si>
  <si>
    <r>
      <t xml:space="preserve"> 4.1.2. PLAĆA OSTVARENA U TUZEMSTVU NA POTPOMOGNUTOM PODRUČJU I. SKUPINE I/ILI NA PODRUČJU
 GRADA VUKOVARA (prema obrascima IP)</t>
    </r>
    <r>
      <rPr>
        <vertAlign val="superscript"/>
        <sz val="11"/>
        <color indexed="9"/>
        <rFont val="Calibri"/>
        <family val="2"/>
      </rPr>
      <t>1</t>
    </r>
  </si>
  <si>
    <t>UKUPNI IZNOS PRIMITKA</t>
  </si>
  <si>
    <t>4.1.3. PLAĆA OSTVARENA IZ INOZEMSTVA ILI U INOZEMSTVU IZVAN PODRUČJA P1 (prema potvrdama inozemnih isplatitelja i vlastitim evidencijama)</t>
  </si>
  <si>
    <t>DRŽAVA IZVORA</t>
  </si>
  <si>
    <t>UKUPNO  4.1.3.</t>
  </si>
  <si>
    <t>UPLAĆENI POREZ I PRIREZ</t>
  </si>
  <si>
    <t>TUZEMNI</t>
  </si>
  <si>
    <t>INOZEMNI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</si>
  <si>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iznos iz IP Obrasca o ostvarenoj plaći za vrijeme boravka na potpomognutom području I. skupine i 
na području Grada Vukovara uzimajući u obzir podatak pod 1.5.</t>
    </r>
  </si>
  <si>
    <t>4.1.4. PLAĆA OSTVARENA IZ INOZEMSTVA ZA VRIJEME BORAVKA NA POTPOMOGNUTOM PODRUČJU I.
 SKUPINE I/ILI NA PODRUČJU GRADA VUKOVARA
(prema potvrdama inozemnih isplatitelja i vlastitim evidencijama)</t>
  </si>
  <si>
    <t>UKUPNO 4.1.4.</t>
  </si>
  <si>
    <t>4.1.5. MIROVINA OSTVARENA U TUZEMSTVU (prema obrascima IP / potvrdama isplatitelja)</t>
  </si>
  <si>
    <r>
      <t>UDIO U %</t>
    </r>
    <r>
      <rPr>
        <b/>
        <vertAlign val="superscript"/>
        <sz val="11"/>
        <color indexed="8"/>
        <rFont val="Calibri"/>
        <family val="2"/>
      </rPr>
      <t>1</t>
    </r>
  </si>
  <si>
    <t>OIB ISPLATITELJA</t>
  </si>
  <si>
    <t>UKUPNI IZNOS
MIROVINE</t>
  </si>
  <si>
    <t>OBVEZNI DOPRINOSI
 IZ MIROVINE</t>
  </si>
  <si>
    <t>UPLAĆENI
POREZ I PRIREZ</t>
  </si>
  <si>
    <t>UKUPNO 4.1.5.</t>
  </si>
  <si>
    <t>4.1.6. MIROVINA OSTVARENA U INOZEMSTVU (prema potvrdama inoz. Isplatitelja i rješenju Porezne uprave)</t>
  </si>
  <si>
    <r>
      <t>UDIO U %</t>
    </r>
    <r>
      <rPr>
        <b/>
        <vertAlign val="superscript"/>
        <sz val="11"/>
        <color indexed="8"/>
        <rFont val="Calibri"/>
        <family val="2"/>
      </rPr>
      <t>2</t>
    </r>
  </si>
  <si>
    <t>UKUPNO 4.1.6.</t>
  </si>
  <si>
    <t>4.1.7. UKUPAN DOHODAK OD
 NESAMOSTALNOG RADA, UPLAĆENI POREZ I PRIREZ (4.1.1.+4.1.2+4.1.3+4.1.4.+4.1.5.+4.1.6.)</t>
  </si>
  <si>
    <t>4.1.8. OSTVARENI DOHODAK OD NESAMOSTALNOG RADA (PLAĆE I MIROVINE) NA KOJI SE NE PLAĆA 
POREZ NA DOHODAK PREMA STUPNJU INVALIDNOSTI HRVI</t>
  </si>
  <si>
    <t>R. 
br.</t>
  </si>
  <si>
    <t>STUPANJ INVALIDNOSTI HRVI</t>
  </si>
  <si>
    <r>
      <t>IZNOS DOHOTKA</t>
    </r>
    <r>
      <rPr>
        <b/>
        <vertAlign val="superscript"/>
        <sz val="11"/>
        <color indexed="8"/>
        <rFont val="Calibri"/>
        <family val="2"/>
      </rPr>
      <t>3</t>
    </r>
  </si>
  <si>
    <r>
      <t>UDIO U %</t>
    </r>
    <r>
      <rPr>
        <b/>
        <vertAlign val="superscript"/>
        <sz val="11"/>
        <color indexed="8"/>
        <rFont val="Calibri"/>
        <family val="2"/>
      </rPr>
      <t>4</t>
    </r>
  </si>
  <si>
    <t>4.2.1. DRUGI DOHODAK OSTVAREN U TUZEMSTVU (prema potvrdama isplatitelja)</t>
  </si>
  <si>
    <t>R.
br.</t>
  </si>
  <si>
    <t>8.</t>
  </si>
  <si>
    <t>9.</t>
  </si>
  <si>
    <t>DRUGI DOHODAK PO OSNOVI</t>
  </si>
  <si>
    <t>PRIMICI</t>
  </si>
  <si>
    <t>IZDACI</t>
  </si>
  <si>
    <t>OBVEZNI DOPRINOSI
 IZ PRIMITAKA</t>
  </si>
  <si>
    <t>UPLAĆENI 
POREZ I PRIREZ</t>
  </si>
  <si>
    <t>6(3-4-5)</t>
  </si>
  <si>
    <t>PRIMITAKA ČLANOVA SKUPŠTINA I NADZORNIH ODBORA</t>
  </si>
  <si>
    <t>AUTORSKIH NAKNADA</t>
  </si>
  <si>
    <t>primitaka trgovačkih putnika, agenata, 
akvizitera, športskih sudaca i delegata i dr.</t>
  </si>
  <si>
    <t>primitaka u naravi, nagrada učenicima, 
stipendija, nagrada, naknada iznad propisanih iznosa</t>
  </si>
  <si>
    <t>primitaka učenika i studenata za rad preko
 posrednika za zapošljavanje učenika i
 studenata iznad propisanih zakona</t>
  </si>
  <si>
    <t>NAKNADA UMJETNIKA I KULTURNIH
DJELATNIKA
(za isporučeno umjetničko djelo)</t>
  </si>
  <si>
    <t>PRIMITAKA PROFESIONALNIH NOVINARA,  UMJETNIKA I SPORTAŠA</t>
  </si>
  <si>
    <t>OSTALIH PRIMITAKA</t>
  </si>
  <si>
    <t>UKUPNO 4.2.1.</t>
  </si>
  <si>
    <t>4.2.2. DRUGI DOHODAK OSTVAREN U INOZEMSTVU (prema potvrdama isplatitelja i vlastitim evidencijama)</t>
  </si>
  <si>
    <t>UKUPNO 4.2.2.</t>
  </si>
  <si>
    <t>4.2.3. UKUPAN DOHODAKDRUGI DOHODAK, 
UPLAĆENI POREZ I PRIREZ
(4.2.1.+4.2.2.)</t>
  </si>
  <si>
    <t>umjetničkih, artističkih, zabavnih, sportskih,  književnih, likovnih djelatnosti, te djelatnosti u svezi sa tiskom, radiom, televizijom i zabavnim priredbama NEREZIDENATA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</si>
  <si>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iznos pod ukupno 4.1.4. stupac 3 / sveukupni dohodak pod 5.u %
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iznos pod ukupno 4.1.6. stupac 3 / sveukupni dohodak pod 5. u %
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iznos dohotka pod 4.1.7.
</t>
    </r>
    <r>
      <rPr>
        <vertAlign val="superscript"/>
        <sz val="8"/>
        <color indexed="8"/>
        <rFont val="Calibri"/>
        <family val="2"/>
      </rPr>
      <t>4</t>
    </r>
    <r>
      <rPr>
        <sz val="8"/>
        <color indexed="8"/>
        <rFont val="Calibri"/>
        <family val="2"/>
      </rPr>
      <t xml:space="preserve"> iznos pod 4.1.8 stupac 3 / sveukupni dohodak pod 5. u %</t>
    </r>
  </si>
  <si>
    <t>DIO SD</t>
  </si>
  <si>
    <t>Dohodak / gubitak pojedinca</t>
  </si>
  <si>
    <t>Umanjenja dohotka</t>
  </si>
  <si>
    <t>ZAJEDNIČKI DOHODAK</t>
  </si>
  <si>
    <t>GUBITAK
(&lt;0)</t>
  </si>
  <si>
    <t>DOHODAK
(&gt; ili = 0)</t>
  </si>
  <si>
    <t>/ uvećanje gubitka</t>
  </si>
  <si>
    <t>OIB nositelja</t>
  </si>
  <si>
    <t>Iznos dohotka / gubitka</t>
  </si>
  <si>
    <t>pojedinca</t>
  </si>
  <si>
    <t>zajedničke</t>
  </si>
  <si>
    <t>djelatnosti</t>
  </si>
  <si>
    <t>6 (2-3+5)</t>
  </si>
  <si>
    <t>7 (2-3+5)</t>
  </si>
  <si>
    <t>UMANJENJE DOHOTKA ZA</t>
  </si>
  <si>
    <t xml:space="preserve"> PLAĆE NOVOZAPOSLENIH OSOBA</t>
  </si>
  <si>
    <t xml:space="preserve"> DRŽAVNE POTPORE ZA OBRAZOVANJE I IZOBRAZBU</t>
  </si>
  <si>
    <t xml:space="preserve"> IZDATKE ISTRAŽIVANJA I RAZVOJA</t>
  </si>
  <si>
    <t>GODINA</t>
  </si>
  <si>
    <t>GUBITAK ZA PRIJENOS</t>
  </si>
  <si>
    <t>6 [(3-4) ili (3+5)]</t>
  </si>
  <si>
    <t>POTPOMOGNUTA PODRUČJA I PODRUČJE GRADA VUKOVARA</t>
  </si>
  <si>
    <t>IZNOS DOHOTKA</t>
  </si>
  <si>
    <t>sveukupni dohodak pod 5)</t>
  </si>
  <si>
    <t xml:space="preserve">4.3. DOHODAK OD SAMOSTALNE DJELATNOSTI OBRTA, SLOBODNIH ZANIMANJA, POLJOPRIVREDE I ŠUMARSTVA I DJELATNOSTI KOJE SE OPOREZUJU KAO SAMOSTALNA DJELATNOST (prema pregledu primitaka i izdataka)       
</t>
  </si>
  <si>
    <t>OIB POREZNOG OBVEZNIKA:</t>
  </si>
  <si>
    <t>4.3.1.1</t>
  </si>
  <si>
    <t>4.3.1. DOHODAK / GUBITAK OSTVAREN U TEKUĆOJ GODINI</t>
  </si>
  <si>
    <t>(ukupno pod 4.3.5. stupac 3)</t>
  </si>
  <si>
    <t>UKUPNO 4.3.1.</t>
  </si>
  <si>
    <t>4.3.2. UMANJENJE ZA PRENESENI GUBITAK (4.3.6. stup. 4)</t>
  </si>
  <si>
    <r>
      <t xml:space="preserve"> 4.3.4. PREDUJAM POREZA NA DOHODAK ZA SLJEDEĆE POREZNO RAZDOBLJE</t>
    </r>
    <r>
      <rPr>
        <vertAlign val="superscript"/>
        <sz val="11"/>
        <color indexed="9"/>
        <rFont val="Calibri"/>
        <family val="2"/>
      </rPr>
      <t>1</t>
    </r>
  </si>
  <si>
    <t>DRŽAVNA POTPORA MALE VRIJEDNOSTI ZA IZVOĐENJE PRAKTIČNE NASTAVE I VJEŽBE NAUKOVANJA U SUSTAVU VEZANIH OBRTA</t>
  </si>
  <si>
    <t>4.3.5. UMANJENJA DOHOTKA POJEDINCA</t>
  </si>
  <si>
    <t xml:space="preserve"> UKUPNO  4.3.5.</t>
  </si>
  <si>
    <t>4.3.6. GUBITAK SAMOSTALNE DJELATNOSTI ZA PRIJENOS</t>
  </si>
  <si>
    <t>IZNOS PRENESENOG GUBITKA</t>
  </si>
  <si>
    <t>IZNOS GUBITKA U TEKUĆOJ GODINI (pod 4.3.1. stup 6)</t>
  </si>
  <si>
    <t>UMANJENJE
 GUBITKA U 
TEKUĆOJ GODINI</t>
  </si>
  <si>
    <t>4.3.7. DOHODAK OD SAMOSTALNE DJELATNOSTI OSTVAREN NA POTPOMOGNUTIM PODRUČJIMA I PODRUČJU GRADA VUKOVARA ZA KOJI SU PROPISANE OLAKŠICE</t>
  </si>
  <si>
    <t>UDIO (4.3.7. stup 3 /</t>
  </si>
  <si>
    <t>u %</t>
  </si>
  <si>
    <t>GRAD VUKOVAR</t>
  </si>
  <si>
    <t>I. SKUPINA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</si>
  <si>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Upisuje se iznos iz priloga UPO pod 9.7.2.</t>
    </r>
  </si>
  <si>
    <t>1. RAZDOBLJE OBAVLJANJA SAMOSTALNE DJELATNOSTI</t>
  </si>
  <si>
    <t>2. RAZDOBLJE OBAVLJANJA DRUGE DJELATNOSTI</t>
  </si>
  <si>
    <t>Od</t>
  </si>
  <si>
    <t>Do</t>
  </si>
  <si>
    <t>BROJ MJESECI OBAVLJANJA SAMOSTALNE DJELATNOSTI ¹</t>
  </si>
  <si>
    <t>BROJ MJESECI OBAVLJANJA DRUGE DJELATNOSTI ²</t>
  </si>
  <si>
    <t>IZNOS DOHOTKA OD DRUGE DJELATNOSTI (r.br.4. / r.br.3 * r.br.5.)</t>
  </si>
  <si>
    <t>IZNOS DOPRINOSA ZA MIROVINSKO OSIGURANJE NA TEMELJU GENERACIJSKE SOLIDARNOSTI (r.br.8. * propisana stopa iz članka 13. Zakona o doprinosima)</t>
  </si>
  <si>
    <t>10.</t>
  </si>
  <si>
    <t>IZNOS DOPRINOSA ZA MIROVINSKO OSIGURANJE NA TEMELJU INDIVIDUALNE KAPITALIZIRANE ŠTEDNJE (r.br. 8. * propisana stopa iz članka 17. Zakona o doprinosima)</t>
  </si>
  <si>
    <t>11.</t>
  </si>
  <si>
    <t>IZNOS DOPRINOSA ZA ZDRAVSTVENO OSIGURANJE (r.br. 8. * propisana stopa iz članka 14.  Zakona o doprinosima)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</si>
  <si>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računa se svaki puni mjesec u kojemu je djelatnost obavljana uvećan za posljednji mjesec, bez obzira na broj dana obavljanja djelatnosti u tom mjesecu te bez umanjenja za mjesece u kojima je djelatnost privremeno obustavljena i mjesece u kojima je korišteno pravo na privremenu nesposobnost za rad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</si>
  <si>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računa se svaki puni mjesec druge djelatnosti uvećan za posljednji mjesec, bez obzira na broj dana obavljanja druge djelatnosti u tom mjesecu te bez umanjenja za mjesece u kojima je djelatnost privremeno obustavljena i mjesece u kojima je korišteno pravo na privremenu nesposobnost za rad</t>
    </r>
  </si>
  <si>
    <t>4.3.8. OBRAČUN DOPRINOSA PO OSNOVI OBAVLJANJA DRUGE DJELATNOSTI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</si>
  <si>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r.br. 4. / 12 * iznos propisane godišnje osnovice za obveznika doprinosa po osnovi obavljanja druge djelatnosti za godinu za koju se obveza utvrđuje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</si>
  <si>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ako je r.br. 6. ≤  r.br. 7. onda r.br. 6., ako je r.br. 6. &gt; r.br. 7. onda r.br. 7.</t>
    </r>
  </si>
  <si>
    <t>5. SVEUKUPNO DOHODAK, UPLAĆENI POREZ I PRIREZ (u kunama i lipama)</t>
  </si>
  <si>
    <t>6. PODACI O OLAKŠICAMA, OSLOBOĐENJIMA I POTICAJIMA</t>
  </si>
  <si>
    <t>OPIS</t>
  </si>
  <si>
    <t>IZNOS                     (u kunama i lipama)</t>
  </si>
  <si>
    <t>7. POPIS PRILOŽENIH ISPRAVA</t>
  </si>
  <si>
    <t>8. NAPOMENE POREZNOG OBVEZNIKA / OPUNOMOĆENIKA / POREZNOG SAVJETNIKA</t>
  </si>
  <si>
    <t>ZA ISTINITOST I VJERODOSTOJNOST PODATAKA JAMČIM VLASTITIM POTPISOM</t>
  </si>
  <si>
    <t>Nadnevak</t>
  </si>
  <si>
    <t>( 4.1.7. + 4.2.3. + 4.3.3.)</t>
  </si>
  <si>
    <t>NEOPOREZIVI PRIMICI UMJETNIKA (članak 20. Zakona o pravima samostalnih
umjetnika i poticanju kulturnog i umjetničkog stvaralaštva)</t>
  </si>
  <si>
    <t>NEOPOREZIVI DIO UMJETNIČKOG HONORARA ((članak 22. Zakona o pravima
samostalnih umjetnika i poticanju kulturnog i umjetničkog stvaralaštva)</t>
  </si>
  <si>
    <t>POREZNO PRIZNATI IZDACI REPREZENTACIJE (čl. 33. st. 1. t. 1. odnosno 95.
stavak 6. Zakona)</t>
  </si>
  <si>
    <t>PRIZNATI PREDUJAM POREZA ZA UMIROVLJENIKE I OSOBE KOJE BORAVE
NA PODRUČJU I. SKUPINE PP I GRADU VUKOVARU (čl. 46. st. 2. Zakona)</t>
  </si>
  <si>
    <t>UMANJENJE POREZA ZA OLAKŠICU HRVI (čl. 42. st. 1. Zakona)</t>
  </si>
  <si>
    <t>UMANJENJE POREZA ZA OLAKŠICE NA POTPOMOGNUTIM PODRUČJIMA I
PODRUČJU GRADA VUKOVARA (čl. 43. Zakona)</t>
  </si>
  <si>
    <t>(potpis poreznog obveznika/ opunomoćenika/ poreznog savjetnika)</t>
  </si>
  <si>
    <t>PRILOG UPO</t>
  </si>
  <si>
    <t>(u kunama i lipama)</t>
  </si>
  <si>
    <t>9.1. IZNOS DIJELA OSOBNOG ODBITKA ZA POREZNOG OBVEZNIKA I UZDRŽAVANE ČLANOVE</t>
  </si>
  <si>
    <t>MJESEC</t>
  </si>
  <si>
    <t>P1</t>
  </si>
  <si>
    <t>P2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</si>
  <si>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</si>
  <si>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</si>
  <si>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</si>
  <si>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</si>
  <si>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</si>
  <si>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</si>
  <si>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</si>
  <si>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</si>
  <si>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</si>
  <si>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</si>
  <si>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</si>
  <si>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</si>
  <si>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</si>
  <si>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>9.3. UKUPNO GODIŠNJI OSOBNI ODBITAK (9.1.+ 9.2.)</t>
  </si>
  <si>
    <t>9.4. UTVRĐIVANJE GODIŠNJE POREZNE OSNOVICE</t>
  </si>
  <si>
    <t>9.4.1. SVEUKUPNI GODIŠNJI DOHODAK (pod 5.)</t>
  </si>
  <si>
    <t>9.4.2. UKUPNI GODIŠNJI OSOBNI ODBITAK (pod 9.3.) &lt; ili = 9.4.1.</t>
  </si>
  <si>
    <t>9.4.3. GODIŠNJA POREZNA OSNOVICA (9.4.1.-9.4.2.)</t>
  </si>
  <si>
    <t>9.5. UTVRĐIVANJE GODIŠNJEG POREZA I PRIREZA</t>
  </si>
  <si>
    <t>9.5.1. GODIŠNJA POREZNA OSNOVICA (9.4.3.)</t>
  </si>
  <si>
    <t>IZNOS OSNOVNOG
OSOBNOG ODBITKA</t>
  </si>
  <si>
    <t>UKUPAN KOEFICIJENT
UVEĆANJA OSNOVNOG
OSOBNOG ODBITKA</t>
  </si>
  <si>
    <t xml:space="preserve">IZNOS UVEĆANJA OSNOVNOG OSOBNOG
ODBITKA
</t>
  </si>
  <si>
    <t xml:space="preserve">UKUPAN MJESEČNI
IZNOS OSOBNOG
ODBITKA
</t>
  </si>
  <si>
    <t>(st. 2+ st. 4)</t>
  </si>
  <si>
    <t>9.2.. IZNOS DIJELA OSOBNOG ODBITKA ZA PLAĆENE DOPRINOSE ZA ZDRAVSTVENO OSIGURANJE U TUZEMSTVU I DANA DAROVANJA (pod 3.3.)</t>
  </si>
  <si>
    <t>9.6. UTVRĐIVANJE RAZLIKE POREZA I PRIREZA</t>
  </si>
  <si>
    <t>9.7. UTVRĐIVANJE PREDUJMA POREZA NA DOHODAK OD SAMOSTALNE DJELATNOSTI ZA SLJEDEĆE POREZNO RAZDOBLJE</t>
  </si>
  <si>
    <t>9.7.1.</t>
  </si>
  <si>
    <t>(Broj mjeseci obavljanja djelatnosti)</t>
  </si>
  <si>
    <t>9.7.2.</t>
  </si>
  <si>
    <t>9.5.8. GODIŠNJI PRIREZ (9.5.7. * stopa prireza)</t>
  </si>
  <si>
    <t xml:space="preserve">9.5.9. GODIŠNJA OBVEZA POREZA I PRIREZA (9.5.7. + 9.5.8.)
</t>
  </si>
  <si>
    <t xml:space="preserve">9.5.10. PROSJEČNA POREZNA STOPA (9.5.9./5.*100)
</t>
  </si>
  <si>
    <t xml:space="preserve">UDIO DOHOTKA OD SAMOSTALNE DJELATNOSTI U SVEUKUPNOM DOHOTKU (4.3.3. stupac 7 / sveukupni dohodak pod 5.) u postotku 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</si>
  <si>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Iznos poreza i prireza za koji se umanjuje godišnja obveza poreza i prireza pod 9.5.9. = [(godišnja obveza poreza i prireza pod 9.5.9.) * (postotak iz
4.3.7. stup.4. grada Vukovara)] * 100%</t>
    </r>
  </si>
  <si>
    <t>Field</t>
  </si>
  <si>
    <t>Values</t>
  </si>
  <si>
    <t>GodinaTekuca</t>
  </si>
  <si>
    <t>GodinaSljedeca</t>
  </si>
  <si>
    <t>GodineGubitak</t>
  </si>
  <si>
    <t>listaDaNe</t>
  </si>
  <si>
    <t>DA</t>
  </si>
  <si>
    <t>listaInvalidTip</t>
  </si>
  <si>
    <t>listaPotpomognuta</t>
  </si>
  <si>
    <t>listaMirovinaTip</t>
  </si>
  <si>
    <t>- odaberite -</t>
  </si>
  <si>
    <t>samo 1. stup</t>
  </si>
  <si>
    <t>1. i 2. stup</t>
  </si>
  <si>
    <t>MirovinaTipOdabano</t>
  </si>
  <si>
    <t>4.3.1.2. INOZEMNI DOHODAK</t>
  </si>
  <si>
    <t>AABBBBABAAAW</t>
  </si>
  <si>
    <t xml:space="preserve"> - Odaberite mjesto -</t>
  </si>
  <si>
    <t>Zagreb</t>
  </si>
  <si>
    <t>Krapina</t>
  </si>
  <si>
    <t>Sisak</t>
  </si>
  <si>
    <t>Karlovac</t>
  </si>
  <si>
    <t>Varaždin</t>
  </si>
  <si>
    <t>Koprivnica</t>
  </si>
  <si>
    <t>Bjelovar</t>
  </si>
  <si>
    <t>Rijeka</t>
  </si>
  <si>
    <t>Gospić</t>
  </si>
  <si>
    <t>Virovitica</t>
  </si>
  <si>
    <t>Požega</t>
  </si>
  <si>
    <t>Slavonski Brod</t>
  </si>
  <si>
    <t>Zadar</t>
  </si>
  <si>
    <t>Osijek</t>
  </si>
  <si>
    <t>Šibenik</t>
  </si>
  <si>
    <t>Vinkovci</t>
  </si>
  <si>
    <t>Split</t>
  </si>
  <si>
    <t>Pula</t>
  </si>
  <si>
    <t>Dubrovnik</t>
  </si>
  <si>
    <t>Čakovec</t>
  </si>
  <si>
    <t>-</t>
  </si>
  <si>
    <t>Ostala mjesta sa stopom 0,00%</t>
  </si>
  <si>
    <t>Andrijaševci</t>
  </si>
  <si>
    <t>Antunovac</t>
  </si>
  <si>
    <t>Babina Greda</t>
  </si>
  <si>
    <t>Bale</t>
  </si>
  <si>
    <t>Barban</t>
  </si>
  <si>
    <t>Bedenica</t>
  </si>
  <si>
    <t>Bednja</t>
  </si>
  <si>
    <t>Beli Manastir</t>
  </si>
  <si>
    <t>Belica</t>
  </si>
  <si>
    <t>Belišće</t>
  </si>
  <si>
    <t>Benkovac</t>
  </si>
  <si>
    <t>Beretinec</t>
  </si>
  <si>
    <t>Bilice</t>
  </si>
  <si>
    <t>Bilje</t>
  </si>
  <si>
    <t>Biograd na Moru</t>
  </si>
  <si>
    <t>Biskupija</t>
  </si>
  <si>
    <t>Bistra</t>
  </si>
  <si>
    <t>Bizovac</t>
  </si>
  <si>
    <t>Blato</t>
  </si>
  <si>
    <t>Bol</t>
  </si>
  <si>
    <t>Borovo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</si>
  <si>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</si>
  <si>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</si>
  <si>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</si>
  <si>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</si>
  <si>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</si>
  <si>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</si>
  <si>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</si>
  <si>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</si>
  <si>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Brodski Stupnik</t>
  </si>
  <si>
    <t>Buje</t>
  </si>
  <si>
    <t>Bukovlje</t>
  </si>
  <si>
    <t>Buzet</t>
  </si>
  <si>
    <t>Cerna</t>
  </si>
  <si>
    <t>Cernik</t>
  </si>
  <si>
    <t>Cerovlje</t>
  </si>
  <si>
    <t>Cestica</t>
  </si>
  <si>
    <t>Cista Provo</t>
  </si>
  <si>
    <t>Civljane</t>
  </si>
  <si>
    <t>Crikvenica</t>
  </si>
  <si>
    <t>Čabar</t>
  </si>
  <si>
    <t>Čaglin</t>
  </si>
  <si>
    <t>Čazma</t>
  </si>
  <si>
    <t>Čeminac</t>
  </si>
  <si>
    <t>Čepin</t>
  </si>
  <si>
    <t>Darda</t>
  </si>
  <si>
    <t>Daruvar</t>
  </si>
  <si>
    <t>Davor</t>
  </si>
  <si>
    <t>Delnice</t>
  </si>
  <si>
    <t>Dežanovac</t>
  </si>
  <si>
    <t>Dicmo</t>
  </si>
  <si>
    <t>Donja Stubica</t>
  </si>
  <si>
    <t>Donja Voća</t>
  </si>
  <si>
    <t>Donji Andrijevci</t>
  </si>
  <si>
    <t>Donji Kukuruzari</t>
  </si>
  <si>
    <t>Donji Lapac</t>
  </si>
  <si>
    <t>Donji Martijanec</t>
  </si>
  <si>
    <t>Donji Miholjac</t>
  </si>
  <si>
    <t>Dragalić</t>
  </si>
  <si>
    <t>Draž</t>
  </si>
  <si>
    <t>Drenovci</t>
  </si>
  <si>
    <t>Drniš</t>
  </si>
  <si>
    <t>Dubrava</t>
  </si>
  <si>
    <t>Dubravica</t>
  </si>
  <si>
    <t>Dubrovačko primorje</t>
  </si>
  <si>
    <t>Duga Resa</t>
  </si>
  <si>
    <t>Dugo Selo</t>
  </si>
  <si>
    <t>Dugopolje</t>
  </si>
  <si>
    <t>Dvor</t>
  </si>
  <si>
    <t>Đakovo</t>
  </si>
  <si>
    <t>Đurđenovac</t>
  </si>
  <si>
    <t>Đurmanec</t>
  </si>
  <si>
    <t>Erdut</t>
  </si>
  <si>
    <t>Ervenik</t>
  </si>
  <si>
    <t>Farkaševac</t>
  </si>
  <si>
    <t>Fažana</t>
  </si>
  <si>
    <t>Feričanci</t>
  </si>
  <si>
    <t>Fužine</t>
  </si>
  <si>
    <t>Garčin</t>
  </si>
  <si>
    <t>Garešnica</t>
  </si>
  <si>
    <t>Gornji Bogićevci</t>
  </si>
  <si>
    <t>Gornji Kneginec</t>
  </si>
  <si>
    <t>Gračac</t>
  </si>
  <si>
    <t>Gračišće</t>
  </si>
  <si>
    <t>Gradec</t>
  </si>
  <si>
    <t>Grubišno Polje</t>
  </si>
  <si>
    <t>Hrašćina</t>
  </si>
  <si>
    <t>Hrvace</t>
  </si>
  <si>
    <t>Hrvatska Dubica</t>
  </si>
  <si>
    <t>Hrvatska Kostajnica</t>
  </si>
  <si>
    <t>Ilok</t>
  </si>
  <si>
    <t>Imotski</t>
  </si>
  <si>
    <t>Ivanec</t>
  </si>
  <si>
    <t>Ivanić Grad</t>
  </si>
  <si>
    <t>Ivankovo</t>
  </si>
  <si>
    <t>Jagodnjak</t>
  </si>
  <si>
    <t>Jakovlje</t>
  </si>
  <si>
    <t>Jakšić</t>
  </si>
  <si>
    <t>Jastrebarsko</t>
  </si>
  <si>
    <t>Jelsa</t>
  </si>
  <si>
    <t>Kamanje</t>
  </si>
  <si>
    <t>Kanfanar</t>
  </si>
  <si>
    <t>Kapela</t>
  </si>
  <si>
    <t>Kaptol</t>
  </si>
  <si>
    <t>Karojba</t>
  </si>
  <si>
    <t>Kaštela</t>
  </si>
  <si>
    <t>Kaštelir Labinci</t>
  </si>
  <si>
    <t>Kijevo</t>
  </si>
  <si>
    <t>Kistanje</t>
  </si>
  <si>
    <t>Klanjec</t>
  </si>
  <si>
    <t>Klenovnik</t>
  </si>
  <si>
    <t>Klinča Selo</t>
  </si>
  <si>
    <t>Klis</t>
  </si>
  <si>
    <t>Kloštar Ivanić</t>
  </si>
  <si>
    <t>Kloštar Podravski</t>
  </si>
  <si>
    <t>Kneževi Vinogradi</t>
  </si>
  <si>
    <t>Knin</t>
  </si>
  <si>
    <t>Komiža</t>
  </si>
  <si>
    <t>Konavle</t>
  </si>
  <si>
    <t>Končanica</t>
  </si>
  <si>
    <t>Konjščina</t>
  </si>
  <si>
    <t>Korčula</t>
  </si>
  <si>
    <t>Kraljevica</t>
  </si>
  <si>
    <t>Krašić</t>
  </si>
  <si>
    <t>Kravarsko</t>
  </si>
  <si>
    <t>Križ</t>
  </si>
  <si>
    <t>Križevci</t>
  </si>
  <si>
    <t>Krnjak</t>
  </si>
  <si>
    <t>Kula Norinska</t>
  </si>
  <si>
    <t>Kutina</t>
  </si>
  <si>
    <t>Labin</t>
  </si>
  <si>
    <t>Lanišće</t>
  </si>
  <si>
    <t>Lasinja</t>
  </si>
  <si>
    <t>Lastovo</t>
  </si>
  <si>
    <t>Lepoglava</t>
  </si>
  <si>
    <t>Lipovljani</t>
  </si>
  <si>
    <t>Lišane Ostrovičke</t>
  </si>
  <si>
    <t>Ližnjan</t>
  </si>
  <si>
    <t>Lokvičići</t>
  </si>
  <si>
    <t>Lovas</t>
  </si>
  <si>
    <t>Lovinac</t>
  </si>
  <si>
    <t>Ludbreg</t>
  </si>
  <si>
    <t>Luka</t>
  </si>
  <si>
    <t>Lukač</t>
  </si>
  <si>
    <t>Lumbarda</t>
  </si>
  <si>
    <t>Lupoglav</t>
  </si>
  <si>
    <t>Ljubeščica</t>
  </si>
  <si>
    <t>Magadenovac</t>
  </si>
  <si>
    <t>Majur</t>
  </si>
  <si>
    <t>Makarska</t>
  </si>
  <si>
    <t>Mali Bukovec</t>
  </si>
  <si>
    <t>Marčana</t>
  </si>
  <si>
    <t>Marija Gorica</t>
  </si>
  <si>
    <t>Marijanci</t>
  </si>
  <si>
    <t>Markušica</t>
  </si>
  <si>
    <t>Maruševec</t>
  </si>
  <si>
    <t>Medulin</t>
  </si>
  <si>
    <t>Metković</t>
  </si>
  <si>
    <t>Milna</t>
  </si>
  <si>
    <t>Mljet</t>
  </si>
  <si>
    <t>Motovun</t>
  </si>
  <si>
    <t>Mrkopalj</t>
  </si>
  <si>
    <t>Muć</t>
  </si>
  <si>
    <t>Murter</t>
  </si>
  <si>
    <t>Našice</t>
  </si>
  <si>
    <t>Negoslavci</t>
  </si>
  <si>
    <t>Nova Gradiška</t>
  </si>
  <si>
    <t>Nova Kapela</t>
  </si>
  <si>
    <t>Novi Marof</t>
  </si>
  <si>
    <t>Novi Vinodolski</t>
  </si>
  <si>
    <t>Novska</t>
  </si>
  <si>
    <t>Nuštar</t>
  </si>
  <si>
    <t>Ogulin</t>
  </si>
  <si>
    <t>Okučani</t>
  </si>
  <si>
    <t>Omiš</t>
  </si>
  <si>
    <t>Opatija</t>
  </si>
  <si>
    <t>Opuzen</t>
  </si>
  <si>
    <t>Orle</t>
  </si>
  <si>
    <t>Otočac</t>
  </si>
  <si>
    <t>Otok (Ispostava Sinj)</t>
  </si>
  <si>
    <t>Otok (Ispostava Vinkovci)</t>
  </si>
  <si>
    <t>Ozalj</t>
  </si>
  <si>
    <t>Pakrac</t>
  </si>
  <si>
    <t>Pazin</t>
  </si>
  <si>
    <t>Perušić</t>
  </si>
  <si>
    <t>Petlovac</t>
  </si>
  <si>
    <t>Petrijanec</t>
  </si>
  <si>
    <t>Petrijevci</t>
  </si>
  <si>
    <t>Petrinja</t>
  </si>
  <si>
    <t>Pićan</t>
  </si>
  <si>
    <t>Pirovac</t>
  </si>
  <si>
    <t>Pisarovina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</si>
  <si>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</si>
  <si>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</si>
  <si>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</si>
  <si>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</si>
  <si>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</si>
  <si>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</si>
  <si>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</si>
  <si>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Podstrana</t>
  </si>
  <si>
    <t>Pokupsko</t>
  </si>
  <si>
    <t>Polača</t>
  </si>
  <si>
    <t>Popovac</t>
  </si>
  <si>
    <t>Popovača</t>
  </si>
  <si>
    <t>Pregrada</t>
  </si>
  <si>
    <t>Preseka</t>
  </si>
  <si>
    <t>Primošten</t>
  </si>
  <si>
    <t>Proložac</t>
  </si>
  <si>
    <t>Promina</t>
  </si>
  <si>
    <t>Pučišća</t>
  </si>
  <si>
    <t>Pušća</t>
  </si>
  <si>
    <t>Rakovec</t>
  </si>
  <si>
    <t>Rakovica</t>
  </si>
  <si>
    <t>Raša</t>
  </si>
  <si>
    <t>Ravna Gora</t>
  </si>
  <si>
    <t>Rešetari</t>
  </si>
  <si>
    <t>Ribnik</t>
  </si>
  <si>
    <t>Rovinj</t>
  </si>
  <si>
    <t>Rugvica</t>
  </si>
  <si>
    <t>Runovići</t>
  </si>
  <si>
    <t>Ružić</t>
  </si>
  <si>
    <t>Senj</t>
  </si>
  <si>
    <t>Sibinj</t>
  </si>
  <si>
    <t>Sinj</t>
  </si>
  <si>
    <t>Skradin</t>
  </si>
  <si>
    <t>Slatina</t>
  </si>
  <si>
    <t>Slunj</t>
  </si>
  <si>
    <t>Solin</t>
  </si>
  <si>
    <t>Sračinec</t>
  </si>
  <si>
    <t>Stara Gradiška</t>
  </si>
  <si>
    <t>Stari Grad</t>
  </si>
  <si>
    <t>Stari Mikanovci</t>
  </si>
  <si>
    <t>Staro Petrovo Selo</t>
  </si>
  <si>
    <t>Stupnik</t>
  </si>
  <si>
    <t>Sutivan</t>
  </si>
  <si>
    <t>Sveta Nedjelja (Ispostava Samobor)</t>
  </si>
  <si>
    <t>Sveta Nedjelja (Ispostava Pazin)</t>
  </si>
  <si>
    <t>Sveti Đurđ</t>
  </si>
  <si>
    <t>Sveti Filip i Jakov</t>
  </si>
  <si>
    <t>Sveti Ilija</t>
  </si>
  <si>
    <t>Sveti Ivan Zelina</t>
  </si>
  <si>
    <t>Sveti Lovreč</t>
  </si>
  <si>
    <t>Sveti Petar u Šumi</t>
  </si>
  <si>
    <t>Svetvinčenat</t>
  </si>
  <si>
    <t>Škabrnja</t>
  </si>
  <si>
    <t>Špišić Bukovica</t>
  </si>
  <si>
    <t>Štefanje</t>
  </si>
  <si>
    <t>Štitar</t>
  </si>
  <si>
    <t>Tinjan</t>
  </si>
  <si>
    <t>Tisno</t>
  </si>
  <si>
    <t>Tordinci</t>
  </si>
  <si>
    <t>Tribunj</t>
  </si>
  <si>
    <t>Trnovec Bartolovečki</t>
  </si>
  <si>
    <t>Trogir</t>
  </si>
  <si>
    <t>Trpanj</t>
  </si>
  <si>
    <t>Tučepi</t>
  </si>
  <si>
    <t>Udbina</t>
  </si>
  <si>
    <t>Umag</t>
  </si>
  <si>
    <t>Unešić</t>
  </si>
  <si>
    <t>Valpovo</t>
  </si>
  <si>
    <t>Varaždinske Toplice</t>
  </si>
  <si>
    <t>Vela Luka</t>
  </si>
  <si>
    <t>Velika Gorica</t>
  </si>
  <si>
    <t>Velika Kopanica</t>
  </si>
  <si>
    <t>Veliki Bukovec</t>
  </si>
  <si>
    <t>Veliko Trgovišće</t>
  </si>
  <si>
    <t>Vidovec</t>
  </si>
  <si>
    <t>Vinica</t>
  </si>
  <si>
    <t>Vis</t>
  </si>
  <si>
    <t>Visoko</t>
  </si>
  <si>
    <t>Višnjan</t>
  </si>
  <si>
    <t>Vižinada</t>
  </si>
  <si>
    <t>Vladislavci</t>
  </si>
  <si>
    <t>Vodice</t>
  </si>
  <si>
    <t>Vodnjan</t>
  </si>
  <si>
    <t>Vojnić</t>
  </si>
  <si>
    <t>Vrbanja</t>
  </si>
  <si>
    <t>Vrbje</t>
  </si>
  <si>
    <t>Vrbovec</t>
  </si>
  <si>
    <t>Vrbovsko</t>
  </si>
  <si>
    <t>Vrgorac</t>
  </si>
  <si>
    <t>Vrhovine</t>
  </si>
  <si>
    <t>Vrlika</t>
  </si>
  <si>
    <t>Zadvarje</t>
  </si>
  <si>
    <t>Zagvozd</t>
  </si>
  <si>
    <t>Zaprešić</t>
  </si>
  <si>
    <t>Zlatar</t>
  </si>
  <si>
    <t>Zlatar-Bistrica</t>
  </si>
  <si>
    <t>Zmijavci</t>
  </si>
  <si>
    <t>Žakanje</t>
  </si>
  <si>
    <t>Žminj</t>
  </si>
  <si>
    <t>Žumberak</t>
  </si>
  <si>
    <t>Župa Dubrovačka</t>
  </si>
  <si>
    <t>Županja</t>
  </si>
  <si>
    <t>4.3.3. UKUPNO DOHODAK (4.3.1. stup 7. - 4.3.2.), UPLAĆENI POREZ I PRIREZ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</si>
  <si>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iznos dohotka – dohodak ostvaren u poreznom razdoblju – razlika između poslovnih primitaka i izdataka, prije umanjenja dohotka za preneseni gubitak i ostalih umanjenja dohotka, prema Zakonu i posebnim propisima (zbroj stupca 2 pod 4.3.1., u slučaju obavljanja zajedničke djelatnosti i zbroj stupca 5
pod 4.3.1.)</t>
    </r>
  </si>
  <si>
    <t>Period1 OD</t>
  </si>
  <si>
    <t>Period1 DO</t>
  </si>
  <si>
    <t>Period1 MJ</t>
  </si>
  <si>
    <t>Period2 OD</t>
  </si>
  <si>
    <t>Period2 DO</t>
  </si>
  <si>
    <t>Period2 MJ</t>
  </si>
  <si>
    <t>prvi</t>
  </si>
  <si>
    <t>drugi</t>
  </si>
  <si>
    <t>treci</t>
  </si>
  <si>
    <t>cetvrti</t>
  </si>
  <si>
    <t>odabrano</t>
  </si>
  <si>
    <t>9.6.5. UMANJENJE IZ ČL. 84. ST. 5. PRAVILNIKA</t>
  </si>
  <si>
    <t xml:space="preserve">9.6.8. UPLAĆENI PREDUJAM PO OSNOVI MIROVINE IZ ČL. 46. ST. 2. ZAKONA (iznos pod 4.1.5. st. 6.) </t>
  </si>
  <si>
    <t>9.6.10. UPLAĆENI POREZ U INOZEMSTVU (pod 5.)</t>
  </si>
  <si>
    <t>9.6.11. UPLAĆENI POREZ U INOZEMSTVU KOJI SE MOŽE ODBITI (= ili &lt; 9.6.9.)</t>
  </si>
  <si>
    <t>9.6.12. UKUPNO UPLAĆENI POREZ I PRIREZ (9.6.6.+ 9.6.7.+9.6.8.+ 9.6.10.)</t>
  </si>
  <si>
    <t>9.6.14. RAZLIKA POREZA I PRIREZA ZA POVRAT (9.6.11. - 9.6.5.)</t>
  </si>
  <si>
    <t>9.6.6. GODIŠNJA OBVEZA POREZA I PRIREZA (9.5.9. - 9.6.3. - 9.6.4. -9.6.5)</t>
  </si>
  <si>
    <r>
      <t>1.4. Potpomognuta područja i područje grada Vukovara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(zaokružiti DA / NE):</t>
    </r>
  </si>
  <si>
    <r>
      <t>OZNAKA INVALIDNOSTI</t>
    </r>
    <r>
      <rPr>
        <b/>
        <vertAlign val="superscript"/>
        <sz val="12"/>
        <color indexed="8"/>
        <rFont val="Arial"/>
        <family val="2"/>
      </rPr>
      <t xml:space="preserve"> 3</t>
    </r>
    <r>
      <rPr>
        <b/>
        <sz val="12"/>
        <color indexed="8"/>
        <rFont val="Arial"/>
        <family val="2"/>
      </rPr>
      <t>(zaokružiti)</t>
    </r>
  </si>
  <si>
    <r>
      <t>Grad Vukovar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</si>
  <si>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¹ </t>
    </r>
    <r>
      <rPr>
        <b/>
        <sz val="8"/>
        <color indexed="8"/>
        <rFont val="Arial"/>
        <family val="2"/>
      </rPr>
      <t xml:space="preserve">Potpomognuta područja i područje Grada Vukovara: P1 područja jedinica lokalne samouprave razvrstanih u I. skupinu po stupnju razvijenosti prema posebnom propisu o regionalnom razvoju Republike Hrvatske </t>
    </r>
  </si>
  <si>
    <r>
      <rPr>
        <b/>
        <vertAlign val="super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>upisuje se oznaka P1</t>
    </r>
  </si>
  <si>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oznaka invalidnosti: I* - 100% invalidnost ili pravo na tuđu pomoć i njegu zbog invalidnosti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</si>
  <si>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Iznos poreza i prireza za koji se umanjuje godišnja obveza poreza i prireza pod 9.5.9. = [(godišnja obveza poreza i prireza pod 9.5.9.) * (postotak iz 4.3.7. stup.4. prve skupine)] * 50%
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</si>
  <si>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Iznos poreza i prireza za koji se umanjuje godišnja obveza poreza i prireza pod 9.5.9. = [(godišnja obveza poreza i prireza pod 9.5.9.) * (postotak iz 4.1.8.) ] * postotak invalidnosti. Ako se stupanj invalidnosti mijenja tijekom godine, umanjenje godišnje obveze poreza i prireza izračunava se posebno
za pojedini stupanj invalidnosti te se dobiveni iznosi zbrajaju i upisuju.</t>
    </r>
  </si>
  <si>
    <r>
      <t xml:space="preserve">IZNOS DOHOTKA 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((zbroj stupca 2. i 5. pod 4.3.1.)</t>
    </r>
  </si>
  <si>
    <r>
      <t xml:space="preserve">IZNOS NAJVIŠE OSNOVICE ZA MJESECE OBAVLJANJA DRUGE DJELATNOSTI </t>
    </r>
    <r>
      <rPr>
        <b/>
        <vertAlign val="superscript"/>
        <sz val="9"/>
        <color indexed="8"/>
        <rFont val="Arial"/>
        <family val="2"/>
      </rPr>
      <t>4</t>
    </r>
  </si>
  <si>
    <r>
      <t xml:space="preserve">IZNOS OSNOVICE ZA OBRAČUN DOPRINOSA </t>
    </r>
    <r>
      <rPr>
        <b/>
        <vertAlign val="superscript"/>
        <sz val="9"/>
        <color indexed="8"/>
        <rFont val="Arial"/>
        <family val="2"/>
      </rPr>
      <t>5</t>
    </r>
  </si>
  <si>
    <r>
      <t>9.6.1. UMANJENJE POREZA I PRIREZA OD SAMOSTALNE DJELATNOSTI NA PODRUČJU GRADA VUKOVARA</t>
    </r>
    <r>
      <rPr>
        <b/>
        <vertAlign val="superscript"/>
        <sz val="12"/>
        <color indexed="8"/>
        <rFont val="Arial"/>
        <family val="2"/>
      </rPr>
      <t>1</t>
    </r>
  </si>
  <si>
    <t>9.6.3. UKUPNO UMANJENJE POREZA I PRIREZA OD SAMOSTALNE DJELATNOSTI (9.6.1.+ 9.6.2.)</t>
  </si>
  <si>
    <r>
      <t>9.6.4. UMANJENJE ZA OLAKŠICU HRVI</t>
    </r>
    <r>
      <rPr>
        <b/>
        <vertAlign val="superscript"/>
        <sz val="12"/>
        <color indexed="8"/>
        <rFont val="Arial"/>
        <family val="2"/>
      </rPr>
      <t>3</t>
    </r>
  </si>
  <si>
    <t>9.6.7. UPLAĆENI PREDUJAM POREZA I PRIREZA U TUZEMSTVU (pod 5.)</t>
  </si>
  <si>
    <t>9.6.9. UPLAĆENI PREDUJAM NA P1 IZ ČL. 46. ST. 2. ZAKONA (iznos pod 4.1.2. st. 6.)</t>
  </si>
  <si>
    <t>9.6.13. RAZLIKA POREZA I PRIREZA ZA UPLATU (9.6.5. - 9.6.11.)</t>
  </si>
  <si>
    <t>MINISTARSTVO FINANCIJA, POREZNA UPRAVA</t>
  </si>
  <si>
    <t>Radoboj</t>
  </si>
  <si>
    <r>
      <t>9.6.2. UMANJENJE POREZA I PRIREZA OD SAMOSTALNE DJELATNOSTI NA POTPOMOGNUTOM PODRUČJU PRVE SKUPINE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
</t>
    </r>
  </si>
  <si>
    <t>Kutjevo</t>
  </si>
  <si>
    <t>Mihovljan</t>
  </si>
  <si>
    <t>PRIJAVA POREZA NA DOHODAK ZA 2023. godinu</t>
  </si>
  <si>
    <t xml:space="preserve"> 4. PODACI O DOHOTKU I PLAĆENOM PREDUJMU POREZA I PRIREZA 
(u eruima i centima)</t>
  </si>
  <si>
    <t>2
(530,90)</t>
  </si>
  <si>
    <t>4
(st. 3*331,81)</t>
  </si>
  <si>
    <t>9.5.2. DIO POREZNE OSNOVICE DO 47.780,28 € ZA PRIMJENU STOPE 20%</t>
  </si>
  <si>
    <t>9.5.3. DIO POREZNE OSNOVICE ZA PRIMJENU STOPE 30% (9.5.1.-9.5.2.)</t>
  </si>
  <si>
    <t xml:space="preserve">PREDUJAM POREZA NA DOHODAK </t>
  </si>
  <si>
    <t>9.5.4. GODIŠNJI POREZ PO STOPI 20% (9.5.2. * 20%)</t>
  </si>
  <si>
    <t>9.5.5. GODIŠNJI POREZ PO STOPI 30% (9.5.3. * 30%)</t>
  </si>
  <si>
    <t>9.5.6. UKUPNI GODIŠNJI POREZ (9.5.4. + 9.5.5.)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</si>
</sst>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\-#,##0.00\ "/>
    <numFmt numFmtId="173" formatCode="#,##0_ ;\-#,##0\ "/>
    <numFmt numFmtId="174" formatCode="0_ ;\-0\ "/>
    <numFmt numFmtId="175" formatCode="_-* #,##0.00\ _€_-;\-* #,##0.00\ _€_-;_-* &quot;-&quot;??\ _€_-;_-@_-"/>
    <numFmt numFmtId="176" formatCode="0.000%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0.5"/>
      <color indexed="8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"/>
      <family val="2"/>
    </font>
    <font>
      <sz val="12"/>
      <color rgb="FF0A0101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b/>
      <sz val="10.5"/>
      <color theme="1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hair">
        <color rgb="FF7F7F7F"/>
      </right>
      <top/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 style="thin"/>
      <bottom style="thin">
        <color rgb="FF3F3F3F"/>
      </bottom>
    </border>
    <border>
      <left/>
      <right/>
      <top style="thin"/>
      <bottom style="thin">
        <color rgb="FF3F3F3F"/>
      </bottom>
    </border>
    <border>
      <left/>
      <right style="thin">
        <color rgb="FF3F3F3F"/>
      </right>
      <top style="thin"/>
      <bottom style="thin">
        <color rgb="FF3F3F3F"/>
      </bottom>
    </border>
    <border>
      <left style="hair">
        <color rgb="FF7F7F7F"/>
      </left>
      <right style="hair">
        <color rgb="FF7F7F7F"/>
      </right>
      <top style="thin"/>
      <bottom style="thin"/>
    </border>
    <border>
      <left style="hair">
        <color rgb="FF7F7F7F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rgb="FF3F3F3F"/>
      </left>
      <right/>
      <top style="thin">
        <color rgb="FF3F3F3F"/>
      </top>
      <bottom style="thin"/>
    </border>
    <border>
      <left/>
      <right/>
      <top style="thin">
        <color rgb="FF3F3F3F"/>
      </top>
      <bottom style="thin"/>
    </border>
    <border>
      <left/>
      <right style="thin">
        <color rgb="FF3F3F3F"/>
      </right>
      <top style="thin">
        <color rgb="FF3F3F3F"/>
      </top>
      <bottom style="thin"/>
    </border>
    <border>
      <left/>
      <right style="hair">
        <color rgb="FF7F7F7F"/>
      </right>
      <top style="thin"/>
      <bottom style="thin"/>
    </border>
    <border>
      <left/>
      <right style="thin"/>
      <top style="thin"/>
      <bottom style="thin">
        <color rgb="FF3F3F3F"/>
      </bottom>
    </border>
    <border>
      <left style="thin">
        <color rgb="FF3F3F3F"/>
      </left>
      <right/>
      <top style="thin"/>
      <bottom style="thin"/>
    </border>
    <border>
      <left style="thin">
        <color rgb="FF3F3F3F"/>
      </left>
      <right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172" fontId="62" fillId="0" borderId="2" applyAlignment="0">
      <protection hidden="1"/>
    </xf>
    <xf numFmtId="173" fontId="62" fillId="0" borderId="2" applyAlignment="0">
      <protection hidden="1"/>
    </xf>
    <xf numFmtId="174" fontId="62" fillId="0" borderId="2" applyAlignment="0">
      <protection hidden="1"/>
    </xf>
    <xf numFmtId="10" fontId="62" fillId="0" borderId="2" applyFill="0" applyBorder="0" applyAlignment="0">
      <protection hidden="1"/>
    </xf>
    <xf numFmtId="0" fontId="63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4" fillId="27" borderId="3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0" fontId="65" fillId="28" borderId="3" applyNumberFormat="0" applyAlignment="0" applyProtection="0"/>
    <xf numFmtId="0" fontId="65" fillId="28" borderId="3" applyNumberFormat="0" applyAlignment="0" applyProtection="0"/>
    <xf numFmtId="0" fontId="65" fillId="28" borderId="3" applyNumberFormat="0" applyAlignment="0" applyProtection="0"/>
    <xf numFmtId="0" fontId="65" fillId="28" borderId="3" applyNumberFormat="0" applyAlignment="0" applyProtection="0"/>
    <xf numFmtId="0" fontId="65" fillId="28" borderId="3" applyNumberFormat="0" applyAlignment="0" applyProtection="0"/>
    <xf numFmtId="0" fontId="67" fillId="27" borderId="4" applyNumberFormat="0" applyAlignment="0" applyProtection="0"/>
    <xf numFmtId="0" fontId="30" fillId="29" borderId="5" applyNumberFormat="0" applyFill="0" applyBorder="0" applyAlignment="0" applyProtection="0"/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1" fillId="29" borderId="5" applyNumberFormat="0" applyProtection="0">
      <alignment vertical="top"/>
    </xf>
    <xf numFmtId="0" fontId="30" fillId="29" borderId="5" applyNumberFormat="0" applyFill="0" applyBorder="0" applyAlignment="0" applyProtection="0"/>
    <xf numFmtId="0" fontId="30" fillId="29" borderId="5" applyNumberFormat="0" applyFill="0" applyBorder="0" applyAlignment="0" applyProtection="0"/>
    <xf numFmtId="0" fontId="30" fillId="29" borderId="5" applyNumberFormat="0" applyFill="0" applyBorder="0" applyAlignment="0" applyProtection="0"/>
    <xf numFmtId="0" fontId="30" fillId="29" borderId="5" applyNumberFormat="0" applyFill="0" applyBorder="0" applyAlignment="0" applyProtection="0"/>
    <xf numFmtId="0" fontId="30" fillId="29" borderId="5" applyNumberFormat="0" applyFill="0" applyBorder="0" applyAlignment="0" applyProtection="0"/>
    <xf numFmtId="0" fontId="30" fillId="29" borderId="5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0" fillId="31" borderId="2" applyNumberFormat="0">
      <alignment vertical="center" wrapText="1"/>
      <protection/>
    </xf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33" borderId="1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79" fillId="34" borderId="4" applyNumberFormat="0" applyAlignment="0" applyProtection="0"/>
    <xf numFmtId="4" fontId="4" fillId="29" borderId="2" applyAlignment="0">
      <protection locked="0"/>
    </xf>
    <xf numFmtId="14" fontId="4" fillId="29" borderId="2">
      <alignment horizontal="left" vertical="center" indent="1"/>
      <protection locked="0"/>
    </xf>
    <xf numFmtId="10" fontId="4" fillId="29" borderId="2">
      <alignment vertical="top"/>
      <protection locked="0"/>
    </xf>
    <xf numFmtId="49" fontId="4" fillId="29" borderId="2" applyNumberFormat="0">
      <alignment vertical="center"/>
      <protection locked="0"/>
    </xf>
    <xf numFmtId="172" fontId="62" fillId="29" borderId="2" applyAlignment="0">
      <protection locked="0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52">
    <xf numFmtId="0" fontId="0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 applyProtection="1">
      <alignment/>
      <protection hidden="1"/>
    </xf>
    <xf numFmtId="49" fontId="81" fillId="0" borderId="2" xfId="0" applyNumberFormat="1" applyFont="1" applyBorder="1" applyAlignment="1" applyProtection="1">
      <alignment horizontal="center" vertical="center" wrapText="1"/>
      <protection hidden="1"/>
    </xf>
    <xf numFmtId="0" fontId="65" fillId="28" borderId="0" xfId="59" applyBorder="1" applyAlignment="1" applyProtection="1">
      <alignment/>
      <protection hidden="1"/>
    </xf>
    <xf numFmtId="0" fontId="65" fillId="28" borderId="12" xfId="59" applyBorder="1" applyAlignment="1" applyProtection="1">
      <alignment/>
      <protection hidden="1"/>
    </xf>
    <xf numFmtId="0" fontId="65" fillId="28" borderId="13" xfId="59" applyBorder="1" applyAlignment="1" applyProtection="1">
      <alignment/>
      <protection hidden="1"/>
    </xf>
    <xf numFmtId="0" fontId="65" fillId="28" borderId="14" xfId="59" applyBorder="1" applyAlignment="1" applyProtection="1">
      <alignment/>
      <protection hidden="1"/>
    </xf>
    <xf numFmtId="0" fontId="65" fillId="28" borderId="15" xfId="59" applyBorder="1" applyAlignment="1" applyProtection="1">
      <alignment/>
      <protection hidden="1"/>
    </xf>
    <xf numFmtId="0" fontId="65" fillId="28" borderId="16" xfId="59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81" fillId="0" borderId="17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horizontal="center" vertical="center"/>
      <protection hidden="1"/>
    </xf>
    <xf numFmtId="0" fontId="82" fillId="0" borderId="19" xfId="0" applyFont="1" applyBorder="1" applyAlignment="1" applyProtection="1">
      <alignment horizontal="center" vertical="center"/>
      <protection hidden="1"/>
    </xf>
    <xf numFmtId="0" fontId="81" fillId="0" borderId="19" xfId="0" applyFont="1" applyBorder="1" applyAlignment="1" applyProtection="1">
      <alignment horizontal="center" vertical="center"/>
      <protection hidden="1"/>
    </xf>
    <xf numFmtId="4" fontId="65" fillId="28" borderId="3" xfId="46" applyNumberFormat="1" applyAlignment="1" applyProtection="1">
      <alignment vertical="center"/>
      <protection hidden="1"/>
    </xf>
    <xf numFmtId="49" fontId="65" fillId="28" borderId="3" xfId="46" applyNumberFormat="1" applyAlignment="1" applyProtection="1">
      <alignment horizontal="center" vertical="center" wrapText="1"/>
      <protection hidden="1"/>
    </xf>
    <xf numFmtId="0" fontId="83" fillId="0" borderId="20" xfId="0" applyFont="1" applyBorder="1" applyAlignment="1" applyProtection="1">
      <alignment horizontal="center" vertical="center"/>
      <protection hidden="1"/>
    </xf>
    <xf numFmtId="0" fontId="81" fillId="0" borderId="19" xfId="0" applyFont="1" applyBorder="1" applyAlignment="1" applyProtection="1">
      <alignment horizontal="center" vertical="center" wrapText="1"/>
      <protection hidden="1"/>
    </xf>
    <xf numFmtId="0" fontId="83" fillId="0" borderId="19" xfId="0" applyFont="1" applyBorder="1" applyAlignment="1" applyProtection="1">
      <alignment horizontal="center" vertical="center"/>
      <protection hidden="1"/>
    </xf>
    <xf numFmtId="0" fontId="83" fillId="0" borderId="2" xfId="0" applyFont="1" applyBorder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center" vertical="center"/>
      <protection hidden="1"/>
    </xf>
    <xf numFmtId="0" fontId="81" fillId="0" borderId="21" xfId="0" applyFont="1" applyBorder="1" applyAlignment="1" applyProtection="1">
      <alignment vertical="center"/>
      <protection hidden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81" fillId="0" borderId="0" xfId="0" applyFont="1" applyAlignment="1" applyProtection="1">
      <alignment horizontal="right" vertical="center"/>
      <protection hidden="1"/>
    </xf>
    <xf numFmtId="0" fontId="84" fillId="0" borderId="22" xfId="0" applyFont="1" applyBorder="1" applyAlignment="1" applyProtection="1">
      <alignment horizontal="center" vertical="center"/>
      <protection hidden="1"/>
    </xf>
    <xf numFmtId="0" fontId="84" fillId="0" borderId="23" xfId="0" applyFont="1" applyBorder="1" applyAlignment="1" applyProtection="1">
      <alignment horizontal="center" vertical="center"/>
      <protection hidden="1"/>
    </xf>
    <xf numFmtId="49" fontId="83" fillId="0" borderId="19" xfId="0" applyNumberFormat="1" applyFont="1" applyBorder="1" applyAlignment="1" applyProtection="1">
      <alignment horizontal="center" vertical="center" textRotation="90" wrapText="1"/>
      <protection hidden="1"/>
    </xf>
    <xf numFmtId="0" fontId="6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62" fillId="0" borderId="0" xfId="0" applyFont="1" applyAlignment="1" applyProtection="1" quotePrefix="1">
      <alignment vertical="center"/>
      <protection locked="0"/>
    </xf>
    <xf numFmtId="0" fontId="62" fillId="0" borderId="0" xfId="0" applyFont="1" applyAlignment="1">
      <alignment vertical="center"/>
    </xf>
    <xf numFmtId="0" fontId="87" fillId="0" borderId="18" xfId="0" applyFont="1" applyBorder="1" applyAlignment="1" applyProtection="1">
      <alignment horizontal="center" vertical="center"/>
      <protection hidden="1"/>
    </xf>
    <xf numFmtId="4" fontId="65" fillId="28" borderId="24" xfId="46" applyNumberFormat="1" applyBorder="1" applyAlignment="1" applyProtection="1">
      <alignment vertical="center"/>
      <protection hidden="1"/>
    </xf>
    <xf numFmtId="4" fontId="65" fillId="28" borderId="25" xfId="46" applyNumberForma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62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4" fontId="62" fillId="0" borderId="0" xfId="0" applyNumberFormat="1" applyFont="1" applyAlignment="1">
      <alignment horizontal="center" vertical="center"/>
    </xf>
    <xf numFmtId="1" fontId="62" fillId="2" borderId="0" xfId="0" applyNumberFormat="1" applyFont="1" applyFill="1" applyAlignment="1">
      <alignment horizontal="center" vertical="center"/>
    </xf>
    <xf numFmtId="1" fontId="62" fillId="35" borderId="0" xfId="0" applyNumberFormat="1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62" fillId="3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2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49" fontId="83" fillId="0" borderId="2" xfId="0" applyNumberFormat="1" applyFont="1" applyBorder="1" applyAlignment="1" applyProtection="1">
      <alignment horizontal="center" vertical="center" wrapText="1"/>
      <protection hidden="1"/>
    </xf>
    <xf numFmtId="0" fontId="83" fillId="0" borderId="2" xfId="0" applyFont="1" applyBorder="1" applyAlignment="1" applyProtection="1">
      <alignment horizontal="center" vertical="center"/>
      <protection hidden="1"/>
    </xf>
    <xf numFmtId="0" fontId="83" fillId="0" borderId="22" xfId="0" applyFont="1" applyBorder="1" applyAlignment="1" applyProtection="1">
      <alignment horizontal="center" vertical="center"/>
      <protection hidden="1"/>
    </xf>
    <xf numFmtId="0" fontId="83" fillId="0" borderId="13" xfId="0" applyFont="1" applyBorder="1" applyAlignment="1" applyProtection="1">
      <alignment horizontal="center" vertical="center"/>
      <protection hidden="1"/>
    </xf>
    <xf numFmtId="49" fontId="83" fillId="0" borderId="17" xfId="0" applyNumberFormat="1" applyFont="1" applyBorder="1" applyAlignment="1" applyProtection="1">
      <alignment horizontal="center" vertical="center" wrapText="1"/>
      <protection hidden="1"/>
    </xf>
    <xf numFmtId="49" fontId="83" fillId="0" borderId="2" xfId="0" applyNumberFormat="1" applyFont="1" applyBorder="1" applyAlignment="1" applyProtection="1">
      <alignment horizontal="center" vertical="center"/>
      <protection hidden="1"/>
    </xf>
    <xf numFmtId="0" fontId="81" fillId="0" borderId="17" xfId="0" applyFont="1" applyBorder="1" applyAlignment="1" applyProtection="1">
      <alignment horizontal="center" vertical="center" wrapText="1"/>
      <protection hidden="1"/>
    </xf>
    <xf numFmtId="172" fontId="66" fillId="0" borderId="22" xfId="35" applyFont="1" applyBorder="1" applyAlignment="1" applyProtection="1">
      <alignment vertical="center"/>
      <protection hidden="1"/>
    </xf>
    <xf numFmtId="0" fontId="81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172" fontId="62" fillId="0" borderId="2" xfId="35" applyAlignment="1" applyProtection="1">
      <alignment vertical="center"/>
      <protection hidden="1"/>
    </xf>
    <xf numFmtId="172" fontId="66" fillId="0" borderId="2" xfId="35" applyFont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4" fontId="4" fillId="29" borderId="2" xfId="92" applyProtection="1">
      <alignment horizontal="left" vertical="center" indent="1"/>
      <protection locked="0"/>
    </xf>
    <xf numFmtId="0" fontId="62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 vertical="center"/>
      <protection hidden="1"/>
    </xf>
    <xf numFmtId="0" fontId="62" fillId="0" borderId="2" xfId="0" applyFont="1" applyBorder="1" applyAlignment="1" applyProtection="1">
      <alignment/>
      <protection hidden="1"/>
    </xf>
    <xf numFmtId="0" fontId="83" fillId="0" borderId="0" xfId="0" applyFont="1" applyAlignment="1" applyProtection="1">
      <alignment vertical="center"/>
      <protection hidden="1"/>
    </xf>
    <xf numFmtId="172" fontId="62" fillId="29" borderId="2" xfId="95" applyAlignment="1" applyProtection="1">
      <alignment vertical="center"/>
      <protection hidden="1"/>
    </xf>
    <xf numFmtId="172" fontId="62" fillId="29" borderId="2" xfId="95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0" fontId="81" fillId="0" borderId="0" xfId="0" applyFont="1" applyFill="1" applyAlignment="1" applyProtection="1">
      <alignment vertical="center"/>
      <protection hidden="1"/>
    </xf>
    <xf numFmtId="0" fontId="65" fillId="28" borderId="3" xfId="59" applyAlignment="1" applyProtection="1">
      <alignment/>
      <protection hidden="1"/>
    </xf>
    <xf numFmtId="0" fontId="80" fillId="0" borderId="0" xfId="0" applyFont="1" applyFill="1" applyAlignment="1" applyProtection="1">
      <alignment vertical="center"/>
      <protection hidden="1"/>
    </xf>
    <xf numFmtId="2" fontId="66" fillId="0" borderId="2" xfId="0" applyNumberFormat="1" applyFont="1" applyBorder="1" applyAlignment="1" applyProtection="1">
      <alignment vertical="center"/>
      <protection hidden="1"/>
    </xf>
    <xf numFmtId="0" fontId="83" fillId="0" borderId="0" xfId="0" applyFont="1" applyFill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89" fillId="0" borderId="0" xfId="0" applyFont="1" applyAlignment="1" applyProtection="1">
      <alignment horizontal="center" vertical="center" wrapText="1"/>
      <protection hidden="1"/>
    </xf>
    <xf numFmtId="172" fontId="62" fillId="29" borderId="2" xfId="95" applyAlignment="1" applyProtection="1">
      <alignment vertical="center"/>
      <protection hidden="1" locked="0"/>
    </xf>
    <xf numFmtId="1" fontId="4" fillId="29" borderId="2" xfId="91" applyNumberFormat="1" applyAlignment="1" applyProtection="1">
      <alignment vertical="center"/>
      <protection hidden="1" locked="0"/>
    </xf>
    <xf numFmtId="172" fontId="62" fillId="29" borderId="2" xfId="95" applyAlignment="1" applyProtection="1">
      <alignment/>
      <protection hidden="1" locked="0"/>
    </xf>
    <xf numFmtId="0" fontId="90" fillId="0" borderId="2" xfId="0" applyFont="1" applyBorder="1" applyAlignment="1" applyProtection="1">
      <alignment wrapText="1"/>
      <protection hidden="1"/>
    </xf>
    <xf numFmtId="0" fontId="65" fillId="0" borderId="2" xfId="0" applyFont="1" applyBorder="1" applyAlignment="1" applyProtection="1">
      <alignment horizontal="center" vertical="center"/>
      <protection hidden="1"/>
    </xf>
    <xf numFmtId="0" fontId="65" fillId="0" borderId="2" xfId="0" applyFont="1" applyBorder="1" applyAlignment="1" applyProtection="1">
      <alignment horizontal="center" vertical="center" wrapText="1"/>
      <protection hidden="1"/>
    </xf>
    <xf numFmtId="0" fontId="85" fillId="0" borderId="2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172" fontId="0" fillId="0" borderId="17" xfId="0" applyNumberFormat="1" applyBorder="1" applyAlignment="1" applyProtection="1">
      <alignment/>
      <protection hidden="1"/>
    </xf>
    <xf numFmtId="0" fontId="60" fillId="31" borderId="2" xfId="81" applyProtection="1">
      <alignment vertical="center" wrapText="1"/>
      <protection hidden="1"/>
    </xf>
    <xf numFmtId="49" fontId="4" fillId="29" borderId="2" xfId="94" applyNumberFormat="1" applyProtection="1">
      <alignment vertical="center"/>
      <protection hidden="1" locked="0"/>
    </xf>
    <xf numFmtId="0" fontId="91" fillId="0" borderId="2" xfId="0" applyFont="1" applyBorder="1" applyAlignment="1" applyProtection="1">
      <alignment horizontal="center"/>
      <protection hidden="1"/>
    </xf>
    <xf numFmtId="0" fontId="92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0" fontId="4" fillId="29" borderId="2" xfId="93" applyProtection="1">
      <alignment vertical="top"/>
      <protection hidden="1"/>
    </xf>
    <xf numFmtId="10" fontId="0" fillId="0" borderId="2" xfId="0" applyNumberFormat="1" applyBorder="1" applyAlignment="1" applyProtection="1">
      <alignment/>
      <protection hidden="1"/>
    </xf>
    <xf numFmtId="172" fontId="62" fillId="29" borderId="2" xfId="95" applyAlignment="1" applyProtection="1">
      <alignment horizontal="center"/>
      <protection hidden="1"/>
    </xf>
    <xf numFmtId="0" fontId="91" fillId="0" borderId="2" xfId="0" applyFont="1" applyBorder="1" applyAlignment="1" applyProtection="1">
      <alignment/>
      <protection hidden="1"/>
    </xf>
    <xf numFmtId="0" fontId="65" fillId="0" borderId="0" xfId="59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hidden="1"/>
    </xf>
    <xf numFmtId="0" fontId="68" fillId="0" borderId="0" xfId="75" applyFill="1" applyAlignment="1" applyProtection="1">
      <alignment/>
      <protection hidden="1"/>
    </xf>
    <xf numFmtId="172" fontId="62" fillId="29" borderId="2" xfId="95" applyAlignment="1" applyProtection="1">
      <alignment horizontal="center"/>
      <protection hidden="1" locked="0"/>
    </xf>
    <xf numFmtId="172" fontId="4" fillId="29" borderId="2" xfId="94" applyNumberFormat="1" applyProtection="1">
      <alignment vertical="center"/>
      <protection hidden="1" locked="0"/>
    </xf>
    <xf numFmtId="172" fontId="62" fillId="29" borderId="2" xfId="95" applyAlignment="1" applyProtection="1">
      <alignment horizontal="right" vertical="center"/>
      <protection hidden="1"/>
    </xf>
    <xf numFmtId="172" fontId="66" fillId="0" borderId="2" xfId="35" applyFont="1" applyFill="1" applyBorder="1" applyAlignment="1" applyProtection="1">
      <alignment horizontal="right" vertical="center"/>
      <protection hidden="1"/>
    </xf>
    <xf numFmtId="10" fontId="4" fillId="29" borderId="2" xfId="93" applyProtection="1">
      <alignment vertical="top"/>
      <protection hidden="1"/>
    </xf>
    <xf numFmtId="172" fontId="66" fillId="0" borderId="2" xfId="35" applyFont="1" applyAlignment="1" applyProtection="1">
      <alignment horizontal="right" vertical="center"/>
      <protection hidden="1"/>
    </xf>
    <xf numFmtId="0" fontId="93" fillId="0" borderId="17" xfId="0" applyFont="1" applyBorder="1" applyAlignment="1" applyProtection="1">
      <alignment horizontal="center" vertical="center"/>
      <protection hidden="1"/>
    </xf>
    <xf numFmtId="0" fontId="93" fillId="0" borderId="19" xfId="0" applyFont="1" applyBorder="1" applyAlignment="1" applyProtection="1">
      <alignment horizontal="center" vertical="center"/>
      <protection hidden="1"/>
    </xf>
    <xf numFmtId="0" fontId="93" fillId="0" borderId="2" xfId="0" applyFont="1" applyBorder="1" applyAlignment="1" applyProtection="1">
      <alignment horizontal="center" vertical="center"/>
      <protection hidden="1"/>
    </xf>
    <xf numFmtId="14" fontId="18" fillId="29" borderId="2" xfId="92" applyFont="1" applyProtection="1">
      <alignment horizontal="left" vertical="center" indent="1"/>
      <protection hidden="1" locked="0"/>
    </xf>
    <xf numFmtId="49" fontId="18" fillId="29" borderId="2" xfId="94" applyNumberFormat="1" applyFont="1" applyProtection="1">
      <alignment vertical="center"/>
      <protection hidden="1" locked="0"/>
    </xf>
    <xf numFmtId="0" fontId="93" fillId="0" borderId="22" xfId="0" applyFont="1" applyFill="1" applyBorder="1" applyAlignment="1" applyProtection="1">
      <alignment horizontal="center" vertical="center"/>
      <protection hidden="1"/>
    </xf>
    <xf numFmtId="0" fontId="93" fillId="0" borderId="18" xfId="0" applyFont="1" applyBorder="1" applyAlignment="1" applyProtection="1">
      <alignment horizontal="center" vertical="center"/>
      <protection hidden="1"/>
    </xf>
    <xf numFmtId="49" fontId="18" fillId="29" borderId="2" xfId="94" applyNumberFormat="1" applyFont="1" applyAlignment="1" applyProtection="1">
      <alignment horizontal="center" vertical="center"/>
      <protection hidden="1" locked="0"/>
    </xf>
    <xf numFmtId="10" fontId="18" fillId="29" borderId="2" xfId="93" applyFont="1" applyAlignment="1" applyProtection="1">
      <alignment vertical="center"/>
      <protection hidden="1" locked="0"/>
    </xf>
    <xf numFmtId="0" fontId="94" fillId="0" borderId="17" xfId="0" applyFont="1" applyBorder="1" applyAlignment="1" applyProtection="1">
      <alignment horizontal="center" vertical="center"/>
      <protection hidden="1"/>
    </xf>
    <xf numFmtId="0" fontId="94" fillId="0" borderId="19" xfId="0" applyFont="1" applyBorder="1" applyAlignment="1" applyProtection="1">
      <alignment horizontal="center" vertical="center"/>
      <protection hidden="1"/>
    </xf>
    <xf numFmtId="0" fontId="95" fillId="0" borderId="0" xfId="0" applyFont="1" applyAlignment="1">
      <alignment/>
    </xf>
    <xf numFmtId="0" fontId="86" fillId="0" borderId="22" xfId="0" applyFont="1" applyBorder="1" applyAlignment="1" applyProtection="1">
      <alignment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6" fillId="0" borderId="26" xfId="0" applyFont="1" applyBorder="1" applyAlignment="1" applyProtection="1">
      <alignment vertical="center"/>
      <protection hidden="1"/>
    </xf>
    <xf numFmtId="0" fontId="93" fillId="0" borderId="0" xfId="0" applyFont="1" applyBorder="1" applyAlignment="1" applyProtection="1">
      <alignment vertical="center"/>
      <protection hidden="1"/>
    </xf>
    <xf numFmtId="0" fontId="93" fillId="0" borderId="0" xfId="0" applyFont="1" applyBorder="1" applyAlignment="1" applyProtection="1">
      <alignment horizontal="left" vertical="center"/>
      <protection hidden="1"/>
    </xf>
    <xf numFmtId="49" fontId="93" fillId="0" borderId="0" xfId="0" applyNumberFormat="1" applyFont="1" applyBorder="1" applyAlignment="1" applyProtection="1">
      <alignment horizontal="left" vertical="center" wrapText="1"/>
      <protection hidden="1"/>
    </xf>
    <xf numFmtId="4" fontId="93" fillId="38" borderId="0" xfId="0" applyNumberFormat="1" applyFont="1" applyFill="1" applyBorder="1" applyAlignment="1" applyProtection="1">
      <alignment horizontal="right" vertical="center"/>
      <protection hidden="1"/>
    </xf>
    <xf numFmtId="0" fontId="86" fillId="0" borderId="21" xfId="0" applyFont="1" applyBorder="1" applyAlignment="1" applyProtection="1">
      <alignment horizontal="left" vertical="center"/>
      <protection hidden="1"/>
    </xf>
    <xf numFmtId="0" fontId="86" fillId="0" borderId="12" xfId="0" applyFont="1" applyBorder="1" applyAlignment="1" applyProtection="1">
      <alignment vertical="center"/>
      <protection hidden="1"/>
    </xf>
    <xf numFmtId="0" fontId="86" fillId="0" borderId="13" xfId="0" applyFont="1" applyBorder="1" applyAlignment="1" applyProtection="1">
      <alignment horizontal="left" vertical="center"/>
      <protection hidden="1"/>
    </xf>
    <xf numFmtId="0" fontId="86" fillId="0" borderId="23" xfId="0" applyFont="1" applyBorder="1" applyAlignment="1" applyProtection="1">
      <alignment vertical="center"/>
      <protection hidden="1"/>
    </xf>
    <xf numFmtId="0" fontId="86" fillId="0" borderId="26" xfId="0" applyFont="1" applyBorder="1" applyAlignment="1" applyProtection="1">
      <alignment horizontal="left" vertical="center"/>
      <protection hidden="1"/>
    </xf>
    <xf numFmtId="0" fontId="96" fillId="0" borderId="0" xfId="0" applyFont="1" applyAlignment="1" applyProtection="1">
      <alignment horizontal="center" vertical="center"/>
      <protection hidden="1"/>
    </xf>
    <xf numFmtId="0" fontId="95" fillId="0" borderId="0" xfId="0" applyFont="1" applyAlignment="1" applyProtection="1">
      <alignment/>
      <protection hidden="1"/>
    </xf>
    <xf numFmtId="49" fontId="94" fillId="0" borderId="19" xfId="0" applyNumberFormat="1" applyFont="1" applyBorder="1" applyAlignment="1" applyProtection="1">
      <alignment horizontal="center" vertical="center" wrapText="1"/>
      <protection hidden="1"/>
    </xf>
    <xf numFmtId="49" fontId="65" fillId="28" borderId="3" xfId="59" applyNumberFormat="1" applyFont="1" applyAlignment="1" applyProtection="1">
      <alignment horizontal="center" vertical="center" wrapText="1"/>
      <protection hidden="1"/>
    </xf>
    <xf numFmtId="0" fontId="65" fillId="28" borderId="3" xfId="59" applyFont="1" applyAlignment="1" applyProtection="1">
      <alignment horizontal="center"/>
      <protection hidden="1"/>
    </xf>
    <xf numFmtId="172" fontId="97" fillId="0" borderId="2" xfId="35" applyFont="1" applyAlignment="1" applyProtection="1">
      <alignment vertical="center"/>
      <protection hidden="1"/>
    </xf>
    <xf numFmtId="172" fontId="97" fillId="0" borderId="12" xfId="35" applyFont="1" applyBorder="1" applyAlignment="1" applyProtection="1">
      <alignment vertical="center"/>
      <protection hidden="1"/>
    </xf>
    <xf numFmtId="2" fontId="65" fillId="0" borderId="17" xfId="0" applyNumberFormat="1" applyFont="1" applyBorder="1" applyAlignment="1" applyProtection="1">
      <alignment/>
      <protection hidden="1"/>
    </xf>
    <xf numFmtId="14" fontId="5" fillId="29" borderId="2" xfId="92" applyFont="1" applyProtection="1">
      <alignment horizontal="left" vertical="center" indent="1"/>
      <protection hidden="1" locked="0"/>
    </xf>
    <xf numFmtId="173" fontId="66" fillId="0" borderId="2" xfId="36" applyFont="1" applyAlignment="1" applyProtection="1">
      <alignment vertical="center"/>
      <protection hidden="1"/>
    </xf>
    <xf numFmtId="172" fontId="66" fillId="0" borderId="17" xfId="35" applyFont="1" applyBorder="1" applyAlignment="1" applyProtection="1">
      <alignment horizontal="right" vertical="center"/>
      <protection hidden="1"/>
    </xf>
    <xf numFmtId="0" fontId="84" fillId="0" borderId="0" xfId="0" applyFont="1" applyBorder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horizontal="left" vertical="center" wrapText="1"/>
      <protection hidden="1"/>
    </xf>
    <xf numFmtId="172" fontId="66" fillId="0" borderId="13" xfId="35" applyFont="1" applyBorder="1" applyAlignment="1" applyProtection="1">
      <alignment horizontal="right" vertical="center"/>
      <protection hidden="1"/>
    </xf>
    <xf numFmtId="0" fontId="96" fillId="0" borderId="22" xfId="0" applyFont="1" applyBorder="1" applyAlignment="1" applyProtection="1">
      <alignment/>
      <protection locked="0"/>
    </xf>
    <xf numFmtId="10" fontId="96" fillId="0" borderId="27" xfId="0" applyNumberFormat="1" applyFont="1" applyBorder="1" applyAlignment="1" applyProtection="1">
      <alignment/>
      <protection hidden="1"/>
    </xf>
    <xf numFmtId="0" fontId="96" fillId="0" borderId="21" xfId="0" applyFont="1" applyBorder="1" applyAlignment="1" applyProtection="1">
      <alignment vertical="center"/>
      <protection hidden="1"/>
    </xf>
    <xf numFmtId="2" fontId="95" fillId="0" borderId="0" xfId="0" applyNumberFormat="1" applyFont="1" applyAlignment="1">
      <alignment/>
    </xf>
    <xf numFmtId="172" fontId="0" fillId="0" borderId="0" xfId="0" applyNumberFormat="1" applyAlignment="1">
      <alignment/>
    </xf>
    <xf numFmtId="4" fontId="95" fillId="0" borderId="0" xfId="0" applyNumberFormat="1" applyFont="1" applyAlignment="1">
      <alignment/>
    </xf>
    <xf numFmtId="49" fontId="18" fillId="29" borderId="2" xfId="94" applyNumberFormat="1" applyFont="1" applyProtection="1">
      <alignment vertical="center"/>
      <protection hidden="1" locked="0"/>
    </xf>
    <xf numFmtId="0" fontId="18" fillId="29" borderId="2" xfId="94" applyNumberFormat="1" applyFont="1" applyProtection="1">
      <alignment vertical="center"/>
      <protection hidden="1" locked="0"/>
    </xf>
    <xf numFmtId="0" fontId="98" fillId="31" borderId="2" xfId="81" applyFont="1" applyProtection="1">
      <alignment vertical="center" wrapText="1"/>
      <protection hidden="1"/>
    </xf>
    <xf numFmtId="0" fontId="93" fillId="0" borderId="0" xfId="0" applyFont="1" applyAlignment="1" applyProtection="1">
      <alignment vertical="center"/>
      <protection hidden="1"/>
    </xf>
    <xf numFmtId="0" fontId="93" fillId="0" borderId="28" xfId="0" applyFont="1" applyBorder="1" applyAlignment="1" applyProtection="1">
      <alignment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86" fillId="0" borderId="29" xfId="46" applyFont="1" applyFill="1" applyBorder="1" applyAlignment="1" applyProtection="1">
      <alignment horizontal="left" vertical="center"/>
      <protection hidden="1"/>
    </xf>
    <xf numFmtId="0" fontId="86" fillId="0" borderId="30" xfId="46" applyFont="1" applyFill="1" applyBorder="1" applyAlignment="1" applyProtection="1">
      <alignment horizontal="left" vertical="center"/>
      <protection hidden="1"/>
    </xf>
    <xf numFmtId="0" fontId="86" fillId="0" borderId="30" xfId="0" applyFont="1" applyBorder="1" applyAlignment="1" applyProtection="1">
      <alignment horizontal="left" vertical="center"/>
      <protection hidden="1"/>
    </xf>
    <xf numFmtId="0" fontId="86" fillId="0" borderId="31" xfId="0" applyFont="1" applyBorder="1" applyAlignment="1" applyProtection="1">
      <alignment horizontal="left" vertical="center"/>
      <protection hidden="1"/>
    </xf>
    <xf numFmtId="49" fontId="18" fillId="29" borderId="2" xfId="91" applyNumberFormat="1" applyFont="1" applyAlignment="1" applyProtection="1">
      <alignment horizontal="left" vertical="center"/>
      <protection hidden="1" locked="0"/>
    </xf>
    <xf numFmtId="49" fontId="18" fillId="29" borderId="2" xfId="91" applyNumberFormat="1" applyFont="1" applyAlignment="1" applyProtection="1">
      <alignment vertical="center"/>
      <protection hidden="1" locked="0"/>
    </xf>
    <xf numFmtId="49" fontId="21" fillId="29" borderId="22" xfId="94" applyNumberFormat="1" applyFont="1" applyBorder="1" applyAlignment="1" applyProtection="1">
      <alignment horizontal="center" vertical="center"/>
      <protection hidden="1"/>
    </xf>
    <xf numFmtId="49" fontId="21" fillId="29" borderId="21" xfId="94" applyNumberFormat="1" applyFont="1" applyBorder="1" applyAlignment="1" applyProtection="1">
      <alignment horizontal="center" vertical="center"/>
      <protection hidden="1"/>
    </xf>
    <xf numFmtId="49" fontId="93" fillId="0" borderId="2" xfId="0" applyNumberFormat="1" applyFont="1" applyBorder="1" applyAlignment="1" applyProtection="1">
      <alignment horizontal="center" vertical="center" wrapText="1"/>
      <protection hidden="1"/>
    </xf>
    <xf numFmtId="0" fontId="93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86" fillId="0" borderId="3" xfId="46" applyFont="1" applyFill="1" applyAlignment="1" applyProtection="1">
      <alignment horizontal="left" vertical="center"/>
      <protection hidden="1"/>
    </xf>
    <xf numFmtId="10" fontId="18" fillId="29" borderId="2" xfId="93" applyFont="1" applyProtection="1">
      <alignment vertical="top"/>
      <protection hidden="1" locked="0"/>
    </xf>
    <xf numFmtId="0" fontId="54" fillId="29" borderId="2" xfId="61" applyNumberFormat="1" applyFont="1" applyBorder="1" applyAlignment="1" applyProtection="1">
      <alignment vertical="top"/>
      <protection hidden="1" locked="0"/>
    </xf>
    <xf numFmtId="14" fontId="18" fillId="29" borderId="2" xfId="92" applyFont="1" applyProtection="1">
      <alignment horizontal="left" vertical="center" indent="1"/>
      <protection hidden="1" locked="0"/>
    </xf>
    <xf numFmtId="0" fontId="86" fillId="0" borderId="3" xfId="46" applyFont="1" applyFill="1" applyAlignment="1" applyProtection="1">
      <alignment vertical="center"/>
      <protection hidden="1"/>
    </xf>
    <xf numFmtId="0" fontId="86" fillId="0" borderId="32" xfId="46" applyFont="1" applyFill="1" applyBorder="1" applyAlignment="1" applyProtection="1">
      <alignment vertical="center"/>
      <protection hidden="1"/>
    </xf>
    <xf numFmtId="49" fontId="21" fillId="38" borderId="21" xfId="94" applyNumberFormat="1" applyFont="1" applyFill="1" applyBorder="1" applyAlignment="1" applyProtection="1">
      <alignment horizontal="center" vertical="center"/>
      <protection hidden="1"/>
    </xf>
    <xf numFmtId="0" fontId="93" fillId="0" borderId="22" xfId="0" applyFont="1" applyBorder="1" applyAlignment="1" applyProtection="1">
      <alignment horizontal="center" vertical="center"/>
      <protection hidden="1"/>
    </xf>
    <xf numFmtId="0" fontId="18" fillId="29" borderId="2" xfId="94" applyNumberFormat="1" applyFont="1" applyAlignment="1" applyProtection="1">
      <alignment horizontal="center" vertical="center"/>
      <protection hidden="1"/>
    </xf>
    <xf numFmtId="0" fontId="86" fillId="0" borderId="33" xfId="46" applyFont="1" applyFill="1" applyBorder="1" applyAlignment="1" applyProtection="1">
      <alignment horizontal="left" vertical="center"/>
      <protection hidden="1"/>
    </xf>
    <xf numFmtId="0" fontId="86" fillId="0" borderId="34" xfId="46" applyFont="1" applyFill="1" applyBorder="1" applyAlignment="1" applyProtection="1">
      <alignment horizontal="left" vertical="center"/>
      <protection hidden="1"/>
    </xf>
    <xf numFmtId="0" fontId="86" fillId="0" borderId="35" xfId="46" applyFont="1" applyFill="1" applyBorder="1" applyAlignment="1" applyProtection="1">
      <alignment horizontal="left" vertical="center"/>
      <protection hidden="1"/>
    </xf>
    <xf numFmtId="49" fontId="18" fillId="29" borderId="22" xfId="94" applyNumberFormat="1" applyFont="1" applyBorder="1" applyAlignment="1" applyProtection="1">
      <alignment horizontal="left" vertical="center" indent="1"/>
      <protection hidden="1" locked="0"/>
    </xf>
    <xf numFmtId="49" fontId="18" fillId="29" borderId="21" xfId="94" applyNumberFormat="1" applyFont="1" applyBorder="1" applyAlignment="1" applyProtection="1">
      <alignment horizontal="left" vertical="center" indent="1"/>
      <protection hidden="1" locked="0"/>
    </xf>
    <xf numFmtId="49" fontId="18" fillId="29" borderId="27" xfId="94" applyNumberFormat="1" applyFont="1" applyBorder="1" applyAlignment="1" applyProtection="1">
      <alignment horizontal="left" vertical="center" indent="1"/>
      <protection hidden="1" locked="0"/>
    </xf>
    <xf numFmtId="49" fontId="18" fillId="29" borderId="2" xfId="94" applyNumberFormat="1" applyFont="1" applyAlignment="1" applyProtection="1">
      <alignment horizontal="left" vertical="center" indent="1"/>
      <protection hidden="1" locked="0"/>
    </xf>
    <xf numFmtId="14" fontId="18" fillId="29" borderId="22" xfId="92" applyFont="1" applyBorder="1" applyAlignment="1" applyProtection="1">
      <alignment horizontal="center" vertical="center"/>
      <protection hidden="1"/>
    </xf>
    <xf numFmtId="14" fontId="18" fillId="29" borderId="21" xfId="92" applyFont="1" applyBorder="1" applyAlignment="1" applyProtection="1">
      <alignment horizontal="center" vertical="center"/>
      <protection hidden="1"/>
    </xf>
    <xf numFmtId="0" fontId="86" fillId="0" borderId="27" xfId="0" applyFont="1" applyBorder="1" applyAlignment="1" applyProtection="1">
      <alignment horizontal="center" vertical="center"/>
      <protection hidden="1"/>
    </xf>
    <xf numFmtId="0" fontId="86" fillId="0" borderId="21" xfId="0" applyFont="1" applyBorder="1" applyAlignment="1" applyProtection="1">
      <alignment horizontal="center" vertical="center"/>
      <protection hidden="1"/>
    </xf>
    <xf numFmtId="49" fontId="54" fillId="29" borderId="2" xfId="61" applyNumberFormat="1" applyFont="1" applyBorder="1" applyAlignment="1" applyProtection="1">
      <alignment vertical="top"/>
      <protection hidden="1" locked="0"/>
    </xf>
    <xf numFmtId="49" fontId="54" fillId="29" borderId="36" xfId="61" applyNumberFormat="1" applyFont="1" applyBorder="1" applyAlignment="1" applyProtection="1">
      <alignment vertical="top"/>
      <protection hidden="1" locked="0"/>
    </xf>
    <xf numFmtId="49" fontId="54" fillId="29" borderId="37" xfId="61" applyNumberFormat="1" applyFont="1" applyBorder="1" applyAlignment="1" applyProtection="1">
      <alignment vertical="top"/>
      <protection hidden="1" locked="0"/>
    </xf>
    <xf numFmtId="14" fontId="18" fillId="29" borderId="22" xfId="92" applyFont="1" applyBorder="1" applyAlignment="1" applyProtection="1">
      <alignment horizontal="left" vertical="center"/>
      <protection hidden="1" locked="0"/>
    </xf>
    <xf numFmtId="14" fontId="18" fillId="29" borderId="27" xfId="92" applyFont="1" applyBorder="1" applyAlignment="1" applyProtection="1">
      <alignment horizontal="left" vertical="center"/>
      <protection hidden="1" locked="0"/>
    </xf>
    <xf numFmtId="1" fontId="18" fillId="29" borderId="2" xfId="91" applyNumberFormat="1" applyFont="1" applyAlignment="1" applyProtection="1">
      <alignment vertical="center"/>
      <protection hidden="1" locked="0"/>
    </xf>
    <xf numFmtId="49" fontId="93" fillId="0" borderId="17" xfId="0" applyNumberFormat="1" applyFont="1" applyBorder="1" applyAlignment="1" applyProtection="1">
      <alignment horizontal="center" vertical="center" wrapText="1"/>
      <protection hidden="1"/>
    </xf>
    <xf numFmtId="49" fontId="93" fillId="0" borderId="18" xfId="0" applyNumberFormat="1" applyFont="1" applyBorder="1" applyAlignment="1" applyProtection="1">
      <alignment horizontal="center" vertical="center" wrapText="1"/>
      <protection hidden="1"/>
    </xf>
    <xf numFmtId="49" fontId="93" fillId="0" borderId="19" xfId="0" applyNumberFormat="1" applyFont="1" applyBorder="1" applyAlignment="1" applyProtection="1">
      <alignment horizontal="center" vertical="center" wrapText="1"/>
      <protection hidden="1"/>
    </xf>
    <xf numFmtId="0" fontId="93" fillId="0" borderId="12" xfId="0" applyFont="1" applyBorder="1" applyAlignment="1" applyProtection="1">
      <alignment horizontal="center" vertical="center"/>
      <protection hidden="1"/>
    </xf>
    <xf numFmtId="0" fontId="93" fillId="0" borderId="13" xfId="0" applyFont="1" applyBorder="1" applyAlignment="1" applyProtection="1">
      <alignment horizontal="center" vertical="center"/>
      <protection hidden="1"/>
    </xf>
    <xf numFmtId="0" fontId="93" fillId="0" borderId="14" xfId="0" applyFont="1" applyBorder="1" applyAlignment="1" applyProtection="1">
      <alignment horizontal="center" vertical="center"/>
      <protection hidden="1"/>
    </xf>
    <xf numFmtId="0" fontId="93" fillId="0" borderId="15" xfId="0" applyFont="1" applyBorder="1" applyAlignment="1" applyProtection="1">
      <alignment horizontal="center" vertical="center"/>
      <protection hidden="1"/>
    </xf>
    <xf numFmtId="0" fontId="93" fillId="0" borderId="0" xfId="0" applyFont="1" applyBorder="1" applyAlignment="1" applyProtection="1">
      <alignment horizontal="center" vertical="center"/>
      <protection hidden="1"/>
    </xf>
    <xf numFmtId="0" fontId="93" fillId="0" borderId="16" xfId="0" applyFont="1" applyBorder="1" applyAlignment="1" applyProtection="1">
      <alignment horizontal="center" vertical="center"/>
      <protection hidden="1"/>
    </xf>
    <xf numFmtId="0" fontId="93" fillId="0" borderId="23" xfId="0" applyFont="1" applyBorder="1" applyAlignment="1" applyProtection="1">
      <alignment horizontal="center" vertical="center"/>
      <protection hidden="1"/>
    </xf>
    <xf numFmtId="0" fontId="93" fillId="0" borderId="26" xfId="0" applyFont="1" applyBorder="1" applyAlignment="1" applyProtection="1">
      <alignment horizontal="center" vertical="center"/>
      <protection hidden="1"/>
    </xf>
    <xf numFmtId="0" fontId="93" fillId="0" borderId="38" xfId="0" applyFont="1" applyBorder="1" applyAlignment="1" applyProtection="1">
      <alignment horizontal="center" vertical="center"/>
      <protection hidden="1"/>
    </xf>
    <xf numFmtId="0" fontId="86" fillId="0" borderId="39" xfId="46" applyFont="1" applyFill="1" applyBorder="1" applyAlignment="1" applyProtection="1">
      <alignment horizontal="center" vertical="center"/>
      <protection hidden="1"/>
    </xf>
    <xf numFmtId="0" fontId="86" fillId="0" borderId="40" xfId="46" applyFont="1" applyFill="1" applyBorder="1" applyAlignment="1" applyProtection="1">
      <alignment horizontal="center" vertical="center"/>
      <protection hidden="1"/>
    </xf>
    <xf numFmtId="0" fontId="86" fillId="0" borderId="41" xfId="46" applyFont="1" applyFill="1" applyBorder="1" applyAlignment="1" applyProtection="1">
      <alignment horizontal="center" vertical="center"/>
      <protection hidden="1"/>
    </xf>
    <xf numFmtId="0" fontId="86" fillId="0" borderId="32" xfId="46" applyFont="1" applyFill="1" applyBorder="1" applyAlignment="1" applyProtection="1">
      <alignment horizontal="left" vertical="center"/>
      <protection hidden="1"/>
    </xf>
    <xf numFmtId="49" fontId="93" fillId="0" borderId="12" xfId="0" applyNumberFormat="1" applyFont="1" applyBorder="1" applyAlignment="1" applyProtection="1">
      <alignment horizontal="center" vertical="center" wrapText="1"/>
      <protection hidden="1"/>
    </xf>
    <xf numFmtId="49" fontId="93" fillId="0" borderId="14" xfId="0" applyNumberFormat="1" applyFont="1" applyBorder="1" applyAlignment="1" applyProtection="1">
      <alignment horizontal="center" vertical="center" wrapText="1"/>
      <protection hidden="1"/>
    </xf>
    <xf numFmtId="49" fontId="93" fillId="0" borderId="15" xfId="0" applyNumberFormat="1" applyFont="1" applyBorder="1" applyAlignment="1" applyProtection="1">
      <alignment horizontal="center" vertical="center" wrapText="1"/>
      <protection hidden="1"/>
    </xf>
    <xf numFmtId="49" fontId="93" fillId="0" borderId="16" xfId="0" applyNumberFormat="1" applyFont="1" applyBorder="1" applyAlignment="1" applyProtection="1">
      <alignment horizontal="center" vertical="center" wrapText="1"/>
      <protection hidden="1"/>
    </xf>
    <xf numFmtId="49" fontId="93" fillId="0" borderId="23" xfId="0" applyNumberFormat="1" applyFont="1" applyBorder="1" applyAlignment="1" applyProtection="1">
      <alignment horizontal="center" vertical="center" wrapText="1"/>
      <protection hidden="1"/>
    </xf>
    <xf numFmtId="49" fontId="93" fillId="0" borderId="38" xfId="0" applyNumberFormat="1" applyFont="1" applyBorder="1" applyAlignment="1" applyProtection="1">
      <alignment horizontal="center" vertical="center" wrapText="1"/>
      <protection hidden="1"/>
    </xf>
    <xf numFmtId="0" fontId="86" fillId="0" borderId="14" xfId="0" applyFont="1" applyBorder="1" applyAlignment="1" applyProtection="1">
      <alignment horizontal="center" vertical="center"/>
      <protection hidden="1"/>
    </xf>
    <xf numFmtId="0" fontId="86" fillId="0" borderId="16" xfId="0" applyFont="1" applyBorder="1" applyAlignment="1" applyProtection="1">
      <alignment horizontal="center" vertical="center"/>
      <protection hidden="1"/>
    </xf>
    <xf numFmtId="0" fontId="86" fillId="0" borderId="38" xfId="0" applyFont="1" applyBorder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vertical="center"/>
      <protection hidden="1"/>
    </xf>
    <xf numFmtId="0" fontId="94" fillId="0" borderId="0" xfId="0" applyFont="1" applyBorder="1" applyAlignment="1" applyProtection="1">
      <alignment horizontal="left" vertical="top" wrapText="1"/>
      <protection hidden="1"/>
    </xf>
    <xf numFmtId="172" fontId="93" fillId="29" borderId="2" xfId="95" applyFont="1" applyAlignment="1" applyProtection="1">
      <alignment vertical="center"/>
      <protection hidden="1" locked="0"/>
    </xf>
    <xf numFmtId="0" fontId="62" fillId="0" borderId="0" xfId="0" applyFont="1" applyBorder="1" applyAlignment="1" applyProtection="1">
      <alignment vertical="center"/>
      <protection hidden="1"/>
    </xf>
    <xf numFmtId="0" fontId="86" fillId="0" borderId="21" xfId="46" applyFont="1" applyFill="1" applyBorder="1" applyAlignment="1" applyProtection="1">
      <alignment horizontal="left" vertical="center"/>
      <protection hidden="1"/>
    </xf>
    <xf numFmtId="0" fontId="86" fillId="0" borderId="42" xfId="46" applyFont="1" applyFill="1" applyBorder="1" applyAlignment="1" applyProtection="1">
      <alignment horizontal="left" vertical="center"/>
      <protection hidden="1"/>
    </xf>
    <xf numFmtId="4" fontId="93" fillId="38" borderId="2" xfId="0" applyNumberFormat="1" applyFont="1" applyFill="1" applyBorder="1" applyAlignment="1" applyProtection="1">
      <alignment horizontal="right" vertical="center"/>
      <protection hidden="1"/>
    </xf>
    <xf numFmtId="0" fontId="86" fillId="28" borderId="3" xfId="46" applyFont="1" applyAlignment="1" applyProtection="1">
      <alignment vertical="center"/>
      <protection hidden="1"/>
    </xf>
    <xf numFmtId="0" fontId="86" fillId="0" borderId="22" xfId="0" applyFont="1" applyBorder="1" applyAlignment="1" applyProtection="1">
      <alignment horizontal="center" vertical="center"/>
      <protection hidden="1"/>
    </xf>
    <xf numFmtId="0" fontId="66" fillId="0" borderId="22" xfId="0" applyFont="1" applyBorder="1" applyAlignment="1" applyProtection="1">
      <alignment horizontal="center" vertical="center"/>
      <protection hidden="1"/>
    </xf>
    <xf numFmtId="0" fontId="66" fillId="0" borderId="21" xfId="0" applyFont="1" applyBorder="1" applyAlignment="1" applyProtection="1">
      <alignment horizontal="center" vertical="center"/>
      <protection hidden="1"/>
    </xf>
    <xf numFmtId="0" fontId="66" fillId="0" borderId="27" xfId="0" applyFont="1" applyBorder="1" applyAlignment="1" applyProtection="1">
      <alignment horizontal="center" vertical="center"/>
      <protection hidden="1"/>
    </xf>
    <xf numFmtId="49" fontId="63" fillId="29" borderId="21" xfId="39" applyNumberFormat="1" applyFill="1" applyBorder="1" applyAlignment="1" applyProtection="1">
      <alignment horizontal="center" vertical="center"/>
      <protection hidden="1"/>
    </xf>
    <xf numFmtId="49" fontId="63" fillId="29" borderId="27" xfId="39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72" fontId="62" fillId="29" borderId="2" xfId="95" applyAlignment="1" applyProtection="1">
      <alignment vertical="center"/>
      <protection hidden="1" locked="0"/>
    </xf>
    <xf numFmtId="49" fontId="81" fillId="0" borderId="22" xfId="0" applyNumberFormat="1" applyFont="1" applyBorder="1" applyAlignment="1" applyProtection="1">
      <alignment horizontal="center" vertical="center" wrapText="1"/>
      <protection hidden="1"/>
    </xf>
    <xf numFmtId="49" fontId="81" fillId="0" borderId="21" xfId="0" applyNumberFormat="1" applyFont="1" applyBorder="1" applyAlignment="1" applyProtection="1">
      <alignment horizontal="center" vertical="center" wrapText="1"/>
      <protection hidden="1"/>
    </xf>
    <xf numFmtId="49" fontId="81" fillId="0" borderId="27" xfId="0" applyNumberFormat="1" applyFont="1" applyBorder="1" applyAlignment="1" applyProtection="1">
      <alignment horizontal="center" vertical="center" wrapText="1"/>
      <protection hidden="1"/>
    </xf>
    <xf numFmtId="0" fontId="65" fillId="28" borderId="33" xfId="59" applyBorder="1" applyAlignment="1" applyProtection="1">
      <alignment horizontal="left" vertical="center"/>
      <protection hidden="1"/>
    </xf>
    <xf numFmtId="0" fontId="65" fillId="28" borderId="34" xfId="59" applyBorder="1" applyAlignment="1" applyProtection="1">
      <alignment horizontal="left" vertical="center"/>
      <protection hidden="1"/>
    </xf>
    <xf numFmtId="0" fontId="65" fillId="28" borderId="43" xfId="59" applyBorder="1" applyAlignment="1" applyProtection="1">
      <alignment horizontal="left" vertical="center"/>
      <protection hidden="1"/>
    </xf>
    <xf numFmtId="0" fontId="60" fillId="31" borderId="22" xfId="81" applyBorder="1" applyAlignment="1" applyProtection="1">
      <alignment horizontal="center" vertical="center" wrapText="1"/>
      <protection hidden="1"/>
    </xf>
    <xf numFmtId="0" fontId="60" fillId="31" borderId="21" xfId="81" applyBorder="1" applyAlignment="1" applyProtection="1">
      <alignment horizontal="center" vertical="center" wrapText="1"/>
      <protection hidden="1"/>
    </xf>
    <xf numFmtId="0" fontId="60" fillId="31" borderId="27" xfId="81" applyBorder="1" applyAlignment="1" applyProtection="1">
      <alignment horizontal="center" vertical="center" wrapText="1"/>
      <protection hidden="1"/>
    </xf>
    <xf numFmtId="0" fontId="60" fillId="31" borderId="2" xfId="81" applyProtection="1">
      <alignment vertical="center" wrapText="1"/>
      <protection hidden="1"/>
    </xf>
    <xf numFmtId="0" fontId="83" fillId="0" borderId="22" xfId="0" applyFont="1" applyBorder="1" applyAlignment="1" applyProtection="1">
      <alignment horizontal="center" vertical="center"/>
      <protection hidden="1"/>
    </xf>
    <xf numFmtId="0" fontId="83" fillId="0" borderId="21" xfId="0" applyFont="1" applyBorder="1" applyAlignment="1" applyProtection="1">
      <alignment horizontal="center" vertical="center"/>
      <protection hidden="1"/>
    </xf>
    <xf numFmtId="0" fontId="83" fillId="0" borderId="27" xfId="0" applyFont="1" applyBorder="1" applyAlignment="1" applyProtection="1">
      <alignment horizontal="center" vertical="center"/>
      <protection hidden="1"/>
    </xf>
    <xf numFmtId="172" fontId="62" fillId="29" borderId="2" xfId="95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49" fontId="4" fillId="29" borderId="2" xfId="94" applyNumberFormat="1" applyProtection="1">
      <alignment vertical="center"/>
      <protection hidden="1"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0" fillId="31" borderId="22" xfId="81" applyBorder="1" applyProtection="1">
      <alignment vertical="center" wrapText="1"/>
      <protection hidden="1"/>
    </xf>
    <xf numFmtId="0" fontId="60" fillId="31" borderId="21" xfId="81" applyBorder="1" applyProtection="1">
      <alignment vertical="center" wrapText="1"/>
      <protection hidden="1"/>
    </xf>
    <xf numFmtId="0" fontId="60" fillId="31" borderId="27" xfId="81" applyBorder="1" applyProtection="1">
      <alignment vertical="center" wrapText="1"/>
      <protection hidden="1"/>
    </xf>
    <xf numFmtId="49" fontId="60" fillId="31" borderId="22" xfId="81" applyNumberFormat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5" fillId="28" borderId="44" xfId="59" applyBorder="1" applyAlignment="1" applyProtection="1">
      <alignment horizontal="left" vertical="center"/>
      <protection hidden="1"/>
    </xf>
    <xf numFmtId="0" fontId="65" fillId="28" borderId="3" xfId="58" applyAlignment="1" applyProtection="1">
      <alignment horizontal="left" vertical="center"/>
      <protection hidden="1"/>
    </xf>
    <xf numFmtId="0" fontId="65" fillId="28" borderId="3" xfId="58" applyAlignment="1" applyProtection="1">
      <alignment/>
      <protection hidden="1"/>
    </xf>
    <xf numFmtId="49" fontId="81" fillId="0" borderId="12" xfId="0" applyNumberFormat="1" applyFont="1" applyBorder="1" applyAlignment="1" applyProtection="1">
      <alignment horizontal="center" vertical="center" wrapText="1"/>
      <protection hidden="1"/>
    </xf>
    <xf numFmtId="49" fontId="81" fillId="0" borderId="14" xfId="0" applyNumberFormat="1" applyFont="1" applyBorder="1" applyAlignment="1" applyProtection="1">
      <alignment horizontal="center" vertical="center" wrapText="1"/>
      <protection hidden="1"/>
    </xf>
    <xf numFmtId="49" fontId="81" fillId="0" borderId="23" xfId="0" applyNumberFormat="1" applyFont="1" applyBorder="1" applyAlignment="1" applyProtection="1">
      <alignment horizontal="center" vertical="center" wrapText="1"/>
      <protection hidden="1"/>
    </xf>
    <xf numFmtId="49" fontId="81" fillId="0" borderId="38" xfId="0" applyNumberFormat="1" applyFont="1" applyBorder="1" applyAlignment="1" applyProtection="1">
      <alignment horizontal="center" vertical="center" wrapText="1"/>
      <protection hidden="1"/>
    </xf>
    <xf numFmtId="49" fontId="83" fillId="0" borderId="17" xfId="0" applyNumberFormat="1" applyFont="1" applyBorder="1" applyAlignment="1" applyProtection="1">
      <alignment horizontal="center" vertical="center" wrapText="1"/>
      <protection hidden="1"/>
    </xf>
    <xf numFmtId="49" fontId="8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172" fontId="0" fillId="0" borderId="22" xfId="0" applyNumberFormat="1" applyBorder="1" applyAlignment="1" applyProtection="1">
      <alignment/>
      <protection hidden="1"/>
    </xf>
    <xf numFmtId="0" fontId="92" fillId="0" borderId="22" xfId="0" applyFont="1" applyBorder="1" applyAlignment="1" applyProtection="1">
      <alignment horizontal="center"/>
      <protection hidden="1"/>
    </xf>
    <xf numFmtId="0" fontId="92" fillId="0" borderId="27" xfId="0" applyFont="1" applyBorder="1" applyAlignment="1" applyProtection="1">
      <alignment horizontal="center"/>
      <protection hidden="1"/>
    </xf>
    <xf numFmtId="10" fontId="4" fillId="29" borderId="2" xfId="93" applyProtection="1">
      <alignment vertical="top"/>
      <protection hidden="1"/>
    </xf>
    <xf numFmtId="0" fontId="92" fillId="0" borderId="0" xfId="0" applyFont="1" applyAlignment="1" applyProtection="1">
      <alignment wrapText="1"/>
      <protection hidden="1"/>
    </xf>
    <xf numFmtId="0" fontId="0" fillId="0" borderId="22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92" fillId="0" borderId="21" xfId="0" applyFont="1" applyBorder="1" applyAlignment="1" applyProtection="1">
      <alignment horizontal="center"/>
      <protection hidden="1"/>
    </xf>
    <xf numFmtId="0" fontId="65" fillId="0" borderId="22" xfId="0" applyFont="1" applyBorder="1" applyAlignment="1" applyProtection="1">
      <alignment horizontal="center" vertical="center"/>
      <protection hidden="1"/>
    </xf>
    <xf numFmtId="0" fontId="65" fillId="0" borderId="27" xfId="0" applyFont="1" applyBorder="1" applyAlignment="1" applyProtection="1">
      <alignment horizontal="center" vertical="center"/>
      <protection hidden="1"/>
    </xf>
    <xf numFmtId="0" fontId="65" fillId="0" borderId="21" xfId="0" applyFont="1" applyBorder="1" applyAlignment="1" applyProtection="1">
      <alignment horizontal="center" vertical="center"/>
      <protection hidden="1"/>
    </xf>
    <xf numFmtId="0" fontId="65" fillId="28" borderId="2" xfId="59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72" fontId="62" fillId="29" borderId="2" xfId="95" applyAlignment="1" applyProtection="1">
      <alignment horizontal="center"/>
      <protection hidden="1" locked="0"/>
    </xf>
    <xf numFmtId="0" fontId="65" fillId="0" borderId="2" xfId="0" applyFont="1" applyBorder="1" applyAlignment="1" applyProtection="1">
      <alignment horizontal="center" vertical="center"/>
      <protection hidden="1"/>
    </xf>
    <xf numFmtId="0" fontId="65" fillId="28" borderId="2" xfId="59" applyBorder="1" applyAlignment="1" applyProtection="1">
      <alignment wrapText="1"/>
      <protection hidden="1"/>
    </xf>
    <xf numFmtId="4" fontId="0" fillId="0" borderId="2" xfId="0" applyNumberFormat="1" applyBorder="1" applyAlignment="1" applyProtection="1">
      <alignment/>
      <protection hidden="1"/>
    </xf>
    <xf numFmtId="0" fontId="99" fillId="0" borderId="17" xfId="0" applyFont="1" applyBorder="1" applyAlignment="1" applyProtection="1">
      <alignment horizontal="center" vertical="center" wrapText="1"/>
      <protection hidden="1"/>
    </xf>
    <xf numFmtId="0" fontId="99" fillId="0" borderId="19" xfId="0" applyFont="1" applyBorder="1" applyAlignment="1" applyProtection="1">
      <alignment horizontal="center" vertical="center" wrapText="1"/>
      <protection hidden="1"/>
    </xf>
    <xf numFmtId="0" fontId="65" fillId="0" borderId="17" xfId="0" applyFont="1" applyBorder="1" applyAlignment="1" applyProtection="1">
      <alignment horizontal="center" vertical="center"/>
      <protection hidden="1"/>
    </xf>
    <xf numFmtId="0" fontId="65" fillId="0" borderId="19" xfId="0" applyFont="1" applyBorder="1" applyAlignment="1" applyProtection="1">
      <alignment horizontal="center" vertical="center"/>
      <protection hidden="1"/>
    </xf>
    <xf numFmtId="0" fontId="65" fillId="0" borderId="12" xfId="0" applyFont="1" applyBorder="1" applyAlignment="1" applyProtection="1">
      <alignment horizontal="center" vertical="center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65" fillId="0" borderId="23" xfId="0" applyFont="1" applyBorder="1" applyAlignment="1" applyProtection="1">
      <alignment horizontal="center" vertical="center"/>
      <protection hidden="1"/>
    </xf>
    <xf numFmtId="0" fontId="65" fillId="0" borderId="38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4" fontId="4" fillId="29" borderId="2" xfId="91" applyAlignment="1" applyProtection="1">
      <alignment horizontal="center"/>
      <protection hidden="1" locked="0"/>
    </xf>
    <xf numFmtId="0" fontId="65" fillId="28" borderId="3" xfId="59" applyAlignment="1" applyProtection="1">
      <alignment/>
      <protection hidden="1"/>
    </xf>
    <xf numFmtId="4" fontId="4" fillId="29" borderId="22" xfId="91" applyBorder="1" applyAlignment="1" applyProtection="1">
      <alignment horizontal="center"/>
      <protection hidden="1" locked="0"/>
    </xf>
    <xf numFmtId="4" fontId="4" fillId="29" borderId="21" xfId="91" applyBorder="1" applyAlignment="1" applyProtection="1">
      <alignment horizontal="center"/>
      <protection hidden="1" locked="0"/>
    </xf>
    <xf numFmtId="4" fontId="4" fillId="29" borderId="27" xfId="91" applyBorder="1" applyAlignment="1" applyProtection="1">
      <alignment horizontal="center"/>
      <protection hidden="1" locked="0"/>
    </xf>
    <xf numFmtId="49" fontId="4" fillId="29" borderId="2" xfId="91" applyNumberFormat="1" applyAlignment="1" applyProtection="1">
      <alignment horizontal="center"/>
      <protection hidden="1" locked="0"/>
    </xf>
    <xf numFmtId="0" fontId="90" fillId="0" borderId="12" xfId="0" applyFont="1" applyBorder="1" applyAlignment="1" applyProtection="1">
      <alignment horizontal="center" vertical="center" wrapText="1"/>
      <protection hidden="1"/>
    </xf>
    <xf numFmtId="0" fontId="90" fillId="0" borderId="14" xfId="0" applyFont="1" applyBorder="1" applyAlignment="1" applyProtection="1">
      <alignment horizontal="center" vertical="center"/>
      <protection hidden="1"/>
    </xf>
    <xf numFmtId="0" fontId="90" fillId="0" borderId="23" xfId="0" applyFont="1" applyBorder="1" applyAlignment="1" applyProtection="1">
      <alignment horizontal="center" vertical="center"/>
      <protection hidden="1"/>
    </xf>
    <xf numFmtId="0" fontId="90" fillId="0" borderId="38" xfId="0" applyFont="1" applyBorder="1" applyAlignment="1" applyProtection="1">
      <alignment horizontal="center" vertical="center"/>
      <protection hidden="1"/>
    </xf>
    <xf numFmtId="0" fontId="90" fillId="0" borderId="12" xfId="0" applyFont="1" applyBorder="1" applyAlignment="1" applyProtection="1">
      <alignment horizontal="center" vertical="center"/>
      <protection hidden="1"/>
    </xf>
    <xf numFmtId="0" fontId="90" fillId="0" borderId="13" xfId="0" applyFont="1" applyBorder="1" applyAlignment="1" applyProtection="1">
      <alignment horizontal="center" vertical="center"/>
      <protection hidden="1"/>
    </xf>
    <xf numFmtId="0" fontId="90" fillId="0" borderId="26" xfId="0" applyFont="1" applyBorder="1" applyAlignment="1" applyProtection="1">
      <alignment horizontal="center" vertical="center"/>
      <protection hidden="1"/>
    </xf>
    <xf numFmtId="0" fontId="65" fillId="0" borderId="17" xfId="0" applyFont="1" applyBorder="1" applyAlignment="1" applyProtection="1">
      <alignment horizontal="center" vertical="center" wrapText="1"/>
      <protection hidden="1"/>
    </xf>
    <xf numFmtId="0" fontId="90" fillId="0" borderId="17" xfId="0" applyFont="1" applyBorder="1" applyAlignment="1" applyProtection="1">
      <alignment horizontal="center" vertical="center" wrapText="1"/>
      <protection hidden="1"/>
    </xf>
    <xf numFmtId="0" fontId="90" fillId="0" borderId="1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0" fillId="31" borderId="17" xfId="81" applyBorder="1" applyProtection="1">
      <alignment vertical="center" wrapText="1"/>
      <protection hidden="1"/>
    </xf>
    <xf numFmtId="172" fontId="62" fillId="29" borderId="2" xfId="95" applyAlignment="1" applyProtection="1">
      <alignment/>
      <protection hidden="1"/>
    </xf>
    <xf numFmtId="0" fontId="65" fillId="28" borderId="29" xfId="59" applyBorder="1" applyAlignment="1" applyProtection="1">
      <alignment/>
      <protection hidden="1"/>
    </xf>
    <xf numFmtId="0" fontId="85" fillId="0" borderId="22" xfId="0" applyFont="1" applyBorder="1" applyAlignment="1" applyProtection="1">
      <alignment horizontal="center"/>
      <protection hidden="1"/>
    </xf>
    <xf numFmtId="0" fontId="85" fillId="0" borderId="21" xfId="0" applyFont="1" applyBorder="1" applyAlignment="1" applyProtection="1">
      <alignment horizontal="center"/>
      <protection hidden="1"/>
    </xf>
    <xf numFmtId="0" fontId="85" fillId="0" borderId="27" xfId="0" applyFont="1" applyBorder="1" applyAlignment="1" applyProtection="1">
      <alignment horizontal="center"/>
      <protection hidden="1"/>
    </xf>
    <xf numFmtId="0" fontId="65" fillId="28" borderId="32" xfId="59" applyBorder="1" applyAlignment="1" applyProtection="1">
      <alignment/>
      <protection hidden="1"/>
    </xf>
    <xf numFmtId="0" fontId="60" fillId="31" borderId="19" xfId="81" applyBorder="1" applyProtection="1">
      <alignment vertical="center" wrapText="1"/>
      <protection hidden="1"/>
    </xf>
    <xf numFmtId="0" fontId="90" fillId="0" borderId="17" xfId="0" applyFont="1" applyBorder="1" applyAlignment="1" applyProtection="1">
      <alignment wrapText="1"/>
      <protection hidden="1"/>
    </xf>
    <xf numFmtId="0" fontId="90" fillId="0" borderId="19" xfId="0" applyFont="1" applyBorder="1" applyAlignment="1" applyProtection="1">
      <alignment wrapText="1"/>
      <protection hidden="1"/>
    </xf>
    <xf numFmtId="0" fontId="65" fillId="0" borderId="13" xfId="0" applyFont="1" applyBorder="1" applyAlignment="1" applyProtection="1">
      <alignment horizontal="center" vertical="center"/>
      <protection hidden="1"/>
    </xf>
    <xf numFmtId="0" fontId="65" fillId="0" borderId="26" xfId="0" applyFont="1" applyBorder="1" applyAlignment="1" applyProtection="1">
      <alignment horizontal="center" vertical="center"/>
      <protection hidden="1"/>
    </xf>
    <xf numFmtId="0" fontId="92" fillId="0" borderId="22" xfId="0" applyFont="1" applyBorder="1" applyAlignment="1" applyProtection="1">
      <alignment wrapText="1"/>
      <protection hidden="1"/>
    </xf>
    <xf numFmtId="0" fontId="92" fillId="0" borderId="27" xfId="0" applyFont="1" applyBorder="1" applyAlignment="1" applyProtection="1">
      <alignment/>
      <protection hidden="1"/>
    </xf>
    <xf numFmtId="0" fontId="92" fillId="0" borderId="22" xfId="0" applyFont="1" applyBorder="1" applyAlignment="1" applyProtection="1">
      <alignment/>
      <protection hidden="1"/>
    </xf>
    <xf numFmtId="0" fontId="92" fillId="0" borderId="22" xfId="0" applyFont="1" applyBorder="1" applyAlignment="1" applyProtection="1">
      <alignment vertical="top" wrapText="1"/>
      <protection hidden="1"/>
    </xf>
    <xf numFmtId="0" fontId="92" fillId="0" borderId="27" xfId="0" applyFont="1" applyBorder="1" applyAlignment="1" applyProtection="1">
      <alignment vertical="top"/>
      <protection hidden="1"/>
    </xf>
    <xf numFmtId="0" fontId="60" fillId="31" borderId="2" xfId="81" applyBorder="1" applyProtection="1">
      <alignment vertical="center" wrapText="1"/>
      <protection hidden="1"/>
    </xf>
    <xf numFmtId="0" fontId="81" fillId="0" borderId="0" xfId="0" applyFont="1" applyAlignment="1" applyProtection="1">
      <alignment vertical="center"/>
      <protection hidden="1"/>
    </xf>
    <xf numFmtId="0" fontId="81" fillId="0" borderId="23" xfId="0" applyFont="1" applyBorder="1" applyAlignment="1" applyProtection="1">
      <alignment horizontal="center" vertical="center"/>
      <protection hidden="1"/>
    </xf>
    <xf numFmtId="0" fontId="81" fillId="0" borderId="26" xfId="0" applyFont="1" applyBorder="1" applyAlignment="1" applyProtection="1">
      <alignment horizontal="center" vertical="center"/>
      <protection hidden="1"/>
    </xf>
    <xf numFmtId="0" fontId="81" fillId="0" borderId="38" xfId="0" applyFont="1" applyBorder="1" applyAlignment="1" applyProtection="1">
      <alignment horizontal="center" vertical="center"/>
      <protection hidden="1"/>
    </xf>
    <xf numFmtId="172" fontId="62" fillId="29" borderId="2" xfId="95" applyAlignment="1" applyProtection="1">
      <alignment horizontal="center" vertical="center"/>
      <protection hidden="1"/>
    </xf>
    <xf numFmtId="0" fontId="62" fillId="0" borderId="2" xfId="0" applyFont="1" applyBorder="1" applyAlignment="1" applyProtection="1">
      <alignment horizontal="left" vertical="center"/>
      <protection hidden="1"/>
    </xf>
    <xf numFmtId="0" fontId="81" fillId="0" borderId="13" xfId="0" applyFont="1" applyBorder="1" applyAlignment="1" applyProtection="1">
      <alignment horizontal="center" vertical="center"/>
      <protection hidden="1"/>
    </xf>
    <xf numFmtId="0" fontId="83" fillId="0" borderId="2" xfId="0" applyFont="1" applyBorder="1" applyAlignment="1" applyProtection="1">
      <alignment horizontal="center" vertical="center"/>
      <protection hidden="1"/>
    </xf>
    <xf numFmtId="49" fontId="83" fillId="0" borderId="18" xfId="0" applyNumberFormat="1" applyFont="1" applyBorder="1" applyAlignment="1" applyProtection="1">
      <alignment horizontal="center" vertical="center" wrapText="1"/>
      <protection hidden="1"/>
    </xf>
    <xf numFmtId="0" fontId="83" fillId="0" borderId="12" xfId="0" applyFont="1" applyBorder="1" applyAlignment="1" applyProtection="1">
      <alignment horizontal="center" vertical="center"/>
      <protection hidden="1"/>
    </xf>
    <xf numFmtId="0" fontId="83" fillId="0" borderId="13" xfId="0" applyFont="1" applyBorder="1" applyAlignment="1" applyProtection="1">
      <alignment horizontal="center" vertical="center"/>
      <protection hidden="1"/>
    </xf>
    <xf numFmtId="0" fontId="83" fillId="0" borderId="14" xfId="0" applyFont="1" applyBorder="1" applyAlignment="1" applyProtection="1">
      <alignment horizontal="center" vertical="center"/>
      <protection hidden="1"/>
    </xf>
    <xf numFmtId="0" fontId="83" fillId="0" borderId="15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3" fillId="0" borderId="16" xfId="0" applyFont="1" applyBorder="1" applyAlignment="1" applyProtection="1">
      <alignment horizontal="center" vertical="center"/>
      <protection hidden="1"/>
    </xf>
    <xf numFmtId="0" fontId="83" fillId="0" borderId="23" xfId="0" applyFont="1" applyBorder="1" applyAlignment="1" applyProtection="1">
      <alignment horizontal="center" vertical="center"/>
      <protection hidden="1"/>
    </xf>
    <xf numFmtId="0" fontId="83" fillId="0" borderId="26" xfId="0" applyFont="1" applyBorder="1" applyAlignment="1" applyProtection="1">
      <alignment horizontal="center" vertical="center"/>
      <protection hidden="1"/>
    </xf>
    <xf numFmtId="0" fontId="83" fillId="0" borderId="38" xfId="0" applyFont="1" applyBorder="1" applyAlignment="1" applyProtection="1">
      <alignment horizontal="center" vertical="center"/>
      <protection hidden="1"/>
    </xf>
    <xf numFmtId="0" fontId="81" fillId="0" borderId="22" xfId="0" applyFont="1" applyBorder="1" applyAlignment="1" applyProtection="1">
      <alignment horizontal="center" vertical="center"/>
      <protection hidden="1"/>
    </xf>
    <xf numFmtId="0" fontId="81" fillId="0" borderId="21" xfId="0" applyFont="1" applyBorder="1" applyAlignment="1" applyProtection="1">
      <alignment horizontal="center" vertical="center"/>
      <protection hidden="1"/>
    </xf>
    <xf numFmtId="0" fontId="81" fillId="0" borderId="27" xfId="0" applyFont="1" applyBorder="1" applyAlignment="1" applyProtection="1">
      <alignment horizontal="center" vertical="center"/>
      <protection hidden="1"/>
    </xf>
    <xf numFmtId="0" fontId="81" fillId="0" borderId="15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81" fillId="0" borderId="16" xfId="0" applyFont="1" applyBorder="1" applyAlignment="1" applyProtection="1">
      <alignment horizontal="center" vertical="center"/>
      <protection hidden="1"/>
    </xf>
    <xf numFmtId="1" fontId="4" fillId="29" borderId="2" xfId="91" applyNumberFormat="1" applyAlignment="1" applyProtection="1">
      <alignment horizontal="center" vertical="center"/>
      <protection hidden="1" locked="0"/>
    </xf>
    <xf numFmtId="172" fontId="62" fillId="29" borderId="2" xfId="95" applyAlignment="1" applyProtection="1">
      <alignment vertical="center"/>
      <protection hidden="1"/>
    </xf>
    <xf numFmtId="0" fontId="65" fillId="28" borderId="45" xfId="46" applyBorder="1" applyAlignment="1" applyProtection="1">
      <alignment horizontal="center" vertical="center"/>
      <protection hidden="1"/>
    </xf>
    <xf numFmtId="0" fontId="65" fillId="28" borderId="13" xfId="46" applyBorder="1" applyAlignment="1" applyProtection="1">
      <alignment horizontal="center" vertical="center"/>
      <protection hidden="1"/>
    </xf>
    <xf numFmtId="0" fontId="65" fillId="28" borderId="14" xfId="46" applyBorder="1" applyAlignment="1" applyProtection="1">
      <alignment horizontal="center" vertical="center"/>
      <protection hidden="1"/>
    </xf>
    <xf numFmtId="172" fontId="62" fillId="29" borderId="22" xfId="95" applyBorder="1" applyAlignment="1" applyProtection="1">
      <alignment vertical="center"/>
      <protection hidden="1" locked="0"/>
    </xf>
    <xf numFmtId="172" fontId="62" fillId="29" borderId="21" xfId="95" applyBorder="1" applyAlignment="1" applyProtection="1">
      <alignment vertical="center"/>
      <protection hidden="1" locked="0"/>
    </xf>
    <xf numFmtId="172" fontId="62" fillId="29" borderId="27" xfId="95" applyBorder="1" applyAlignment="1" applyProtection="1">
      <alignment vertical="center"/>
      <protection hidden="1" locked="0"/>
    </xf>
    <xf numFmtId="172" fontId="62" fillId="0" borderId="22" xfId="35" applyBorder="1" applyAlignment="1" applyProtection="1">
      <alignment vertical="center"/>
      <protection hidden="1"/>
    </xf>
    <xf numFmtId="172" fontId="62" fillId="0" borderId="21" xfId="35" applyBorder="1" applyAlignment="1" applyProtection="1">
      <alignment vertical="center"/>
      <protection hidden="1"/>
    </xf>
    <xf numFmtId="172" fontId="62" fillId="0" borderId="27" xfId="35" applyBorder="1" applyAlignment="1" applyProtection="1">
      <alignment vertical="center"/>
      <protection hidden="1"/>
    </xf>
    <xf numFmtId="0" fontId="60" fillId="31" borderId="22" xfId="81" applyBorder="1" applyAlignment="1" applyProtection="1">
      <alignment vertical="center" wrapText="1"/>
      <protection hidden="1"/>
    </xf>
    <xf numFmtId="0" fontId="60" fillId="31" borderId="21" xfId="81" applyBorder="1" applyAlignment="1" applyProtection="1">
      <alignment vertical="center" wrapText="1"/>
      <protection hidden="1"/>
    </xf>
    <xf numFmtId="0" fontId="60" fillId="31" borderId="27" xfId="81" applyBorder="1" applyAlignment="1" applyProtection="1">
      <alignment vertical="center" wrapText="1"/>
      <protection hidden="1"/>
    </xf>
    <xf numFmtId="0" fontId="81" fillId="0" borderId="12" xfId="0" applyFont="1" applyBorder="1" applyAlignment="1" applyProtection="1">
      <alignment horizontal="center" vertical="center"/>
      <protection hidden="1"/>
    </xf>
    <xf numFmtId="0" fontId="81" fillId="0" borderId="14" xfId="0" applyFont="1" applyBorder="1" applyAlignment="1" applyProtection="1">
      <alignment horizontal="center" vertical="center"/>
      <protection hidden="1"/>
    </xf>
    <xf numFmtId="49" fontId="83" fillId="0" borderId="2" xfId="0" applyNumberFormat="1" applyFont="1" applyBorder="1" applyAlignment="1" applyProtection="1">
      <alignment horizontal="center" vertical="center"/>
      <protection hidden="1"/>
    </xf>
    <xf numFmtId="0" fontId="65" fillId="28" borderId="3" xfId="46" applyAlignment="1" applyProtection="1">
      <alignment horizontal="center" vertical="center"/>
      <protection hidden="1"/>
    </xf>
    <xf numFmtId="0" fontId="83" fillId="0" borderId="46" xfId="0" applyFont="1" applyBorder="1" applyAlignment="1" applyProtection="1">
      <alignment horizontal="center" vertical="center"/>
      <protection hidden="1"/>
    </xf>
    <xf numFmtId="0" fontId="83" fillId="0" borderId="47" xfId="0" applyFont="1" applyBorder="1" applyAlignment="1" applyProtection="1">
      <alignment horizontal="center" vertical="center"/>
      <protection hidden="1"/>
    </xf>
    <xf numFmtId="0" fontId="81" fillId="0" borderId="2" xfId="0" applyFont="1" applyBorder="1" applyAlignment="1" applyProtection="1">
      <alignment horizontal="left" vertical="center"/>
      <protection hidden="1"/>
    </xf>
    <xf numFmtId="0" fontId="81" fillId="0" borderId="2" xfId="0" applyFont="1" applyBorder="1" applyAlignment="1" applyProtection="1">
      <alignment horizontal="left" vertical="center" wrapText="1"/>
      <protection hidden="1"/>
    </xf>
    <xf numFmtId="0" fontId="65" fillId="28" borderId="3" xfId="46" applyAlignment="1" applyProtection="1">
      <alignment horizontal="left" vertical="center"/>
      <protection hidden="1"/>
    </xf>
    <xf numFmtId="49" fontId="60" fillId="31" borderId="21" xfId="81" applyNumberFormat="1" applyBorder="1" applyAlignment="1" applyProtection="1">
      <alignment vertical="center" wrapText="1"/>
      <protection hidden="1"/>
    </xf>
    <xf numFmtId="49" fontId="60" fillId="31" borderId="27" xfId="81" applyNumberFormat="1" applyBorder="1" applyAlignment="1" applyProtection="1">
      <alignment vertical="center" wrapText="1"/>
      <protection hidden="1"/>
    </xf>
    <xf numFmtId="49" fontId="80" fillId="0" borderId="22" xfId="0" applyNumberFormat="1" applyFont="1" applyBorder="1" applyAlignment="1" applyProtection="1">
      <alignment horizontal="center"/>
      <protection hidden="1"/>
    </xf>
    <xf numFmtId="49" fontId="80" fillId="0" borderId="21" xfId="0" applyNumberFormat="1" applyFont="1" applyBorder="1" applyAlignment="1" applyProtection="1">
      <alignment horizontal="center"/>
      <protection hidden="1"/>
    </xf>
    <xf numFmtId="49" fontId="80" fillId="0" borderId="27" xfId="0" applyNumberFormat="1" applyFont="1" applyBorder="1" applyAlignment="1" applyProtection="1">
      <alignment horizontal="center"/>
      <protection hidden="1"/>
    </xf>
    <xf numFmtId="49" fontId="81" fillId="0" borderId="15" xfId="0" applyNumberFormat="1" applyFont="1" applyBorder="1" applyAlignment="1" applyProtection="1">
      <alignment horizontal="center" vertical="center" wrapText="1"/>
      <protection hidden="1"/>
    </xf>
    <xf numFmtId="49" fontId="81" fillId="0" borderId="16" xfId="0" applyNumberFormat="1" applyFont="1" applyBorder="1" applyAlignment="1" applyProtection="1">
      <alignment horizontal="center" vertical="center" wrapText="1"/>
      <protection hidden="1"/>
    </xf>
    <xf numFmtId="0" fontId="81" fillId="0" borderId="17" xfId="0" applyFont="1" applyBorder="1" applyAlignment="1" applyProtection="1">
      <alignment horizontal="center" vertical="center" wrapText="1"/>
      <protection hidden="1"/>
    </xf>
    <xf numFmtId="0" fontId="81" fillId="0" borderId="18" xfId="0" applyFont="1" applyBorder="1" applyAlignment="1" applyProtection="1">
      <alignment horizontal="center" vertical="center" wrapText="1"/>
      <protection hidden="1"/>
    </xf>
    <xf numFmtId="49" fontId="81" fillId="0" borderId="17" xfId="0" applyNumberFormat="1" applyFont="1" applyBorder="1" applyAlignment="1" applyProtection="1">
      <alignment horizontal="center" vertical="center" wrapText="1"/>
      <protection hidden="1"/>
    </xf>
    <xf numFmtId="49" fontId="81" fillId="0" borderId="18" xfId="0" applyNumberFormat="1" applyFont="1" applyBorder="1" applyAlignment="1" applyProtection="1">
      <alignment horizontal="center" vertical="center" wrapText="1"/>
      <protection hidden="1"/>
    </xf>
    <xf numFmtId="0" fontId="80" fillId="0" borderId="22" xfId="0" applyFont="1" applyBorder="1" applyAlignment="1" applyProtection="1">
      <alignment horizontal="center" vertical="center"/>
      <protection hidden="1"/>
    </xf>
    <xf numFmtId="0" fontId="80" fillId="0" borderId="21" xfId="0" applyFont="1" applyBorder="1" applyAlignment="1" applyProtection="1">
      <alignment horizontal="center" vertical="center"/>
      <protection hidden="1"/>
    </xf>
    <xf numFmtId="0" fontId="80" fillId="0" borderId="27" xfId="0" applyFont="1" applyBorder="1" applyAlignment="1" applyProtection="1">
      <alignment horizontal="center" vertical="center"/>
      <protection hidden="1"/>
    </xf>
    <xf numFmtId="0" fontId="81" fillId="0" borderId="12" xfId="0" applyFont="1" applyBorder="1" applyAlignment="1" applyProtection="1">
      <alignment horizontal="center" vertical="center" wrapText="1"/>
      <protection hidden="1"/>
    </xf>
    <xf numFmtId="0" fontId="81" fillId="0" borderId="14" xfId="0" applyFont="1" applyBorder="1" applyAlignment="1" applyProtection="1">
      <alignment horizontal="center" vertical="center" wrapText="1"/>
      <protection hidden="1"/>
    </xf>
    <xf numFmtId="0" fontId="81" fillId="0" borderId="15" xfId="0" applyFont="1" applyBorder="1" applyAlignment="1" applyProtection="1">
      <alignment horizontal="center" vertical="center" wrapText="1"/>
      <protection hidden="1"/>
    </xf>
    <xf numFmtId="0" fontId="81" fillId="0" borderId="16" xfId="0" applyFont="1" applyBorder="1" applyAlignment="1" applyProtection="1">
      <alignment horizontal="center" vertical="center" wrapText="1"/>
      <protection hidden="1"/>
    </xf>
    <xf numFmtId="0" fontId="81" fillId="0" borderId="2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172" fontId="65" fillId="28" borderId="3" xfId="58" applyNumberFormat="1" applyAlignment="1" applyProtection="1">
      <alignment vertical="center"/>
      <protection hidden="1"/>
    </xf>
    <xf numFmtId="172" fontId="4" fillId="29" borderId="2" xfId="94" applyNumberFormat="1" applyProtection="1">
      <alignment vertical="center"/>
      <protection hidden="1" locked="0"/>
    </xf>
    <xf numFmtId="172" fontId="62" fillId="29" borderId="22" xfId="95" applyBorder="1" applyAlignment="1" applyProtection="1">
      <alignment vertical="center"/>
      <protection hidden="1"/>
    </xf>
    <xf numFmtId="172" fontId="62" fillId="29" borderId="21" xfId="95" applyBorder="1" applyAlignment="1" applyProtection="1">
      <alignment vertical="center"/>
      <protection hidden="1"/>
    </xf>
    <xf numFmtId="172" fontId="62" fillId="29" borderId="27" xfId="95" applyBorder="1" applyAlignment="1" applyProtection="1">
      <alignment vertical="center"/>
      <protection hidden="1"/>
    </xf>
    <xf numFmtId="172" fontId="66" fillId="0" borderId="22" xfId="35" applyFont="1" applyBorder="1" applyAlignment="1" applyProtection="1">
      <alignment vertical="center"/>
      <protection hidden="1"/>
    </xf>
    <xf numFmtId="172" fontId="66" fillId="0" borderId="27" xfId="35" applyFont="1" applyBorder="1" applyAlignment="1" applyProtection="1">
      <alignment vertical="center"/>
      <protection hidden="1"/>
    </xf>
    <xf numFmtId="0" fontId="65" fillId="28" borderId="3" xfId="59" applyAlignment="1" applyProtection="1">
      <alignment horizontal="left" vertical="center"/>
      <protection hidden="1"/>
    </xf>
    <xf numFmtId="0" fontId="65" fillId="28" borderId="29" xfId="59" applyBorder="1" applyAlignment="1" applyProtection="1">
      <alignment horizontal="left" vertical="center"/>
      <protection hidden="1"/>
    </xf>
    <xf numFmtId="172" fontId="62" fillId="29" borderId="22" xfId="95" applyBorder="1" applyAlignment="1" applyProtection="1">
      <alignment horizontal="center" vertical="center"/>
      <protection hidden="1"/>
    </xf>
    <xf numFmtId="172" fontId="62" fillId="29" borderId="21" xfId="95" applyBorder="1" applyAlignment="1" applyProtection="1">
      <alignment horizontal="center" vertical="center"/>
      <protection hidden="1"/>
    </xf>
    <xf numFmtId="172" fontId="62" fillId="29" borderId="27" xfId="95" applyBorder="1" applyAlignment="1" applyProtection="1">
      <alignment horizontal="center" vertical="center"/>
      <protection hidden="1"/>
    </xf>
    <xf numFmtId="172" fontId="66" fillId="0" borderId="2" xfId="35" applyFont="1" applyAlignment="1" applyProtection="1">
      <alignment vertical="center"/>
      <protection hidden="1"/>
    </xf>
    <xf numFmtId="172" fontId="66" fillId="0" borderId="19" xfId="35" applyFont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left" vertical="center"/>
      <protection hidden="1"/>
    </xf>
    <xf numFmtId="0" fontId="94" fillId="0" borderId="2" xfId="0" applyFont="1" applyBorder="1" applyAlignment="1" applyProtection="1">
      <alignment vertical="center" wrapText="1"/>
      <protection hidden="1"/>
    </xf>
    <xf numFmtId="0" fontId="83" fillId="0" borderId="0" xfId="0" applyNumberFormat="1" applyFont="1" applyAlignment="1" applyProtection="1">
      <alignment horizontal="left" vertical="top" wrapText="1"/>
      <protection hidden="1"/>
    </xf>
    <xf numFmtId="0" fontId="83" fillId="0" borderId="0" xfId="0" applyNumberFormat="1" applyFont="1" applyAlignment="1" applyProtection="1">
      <alignment horizontal="left" vertical="center" wrapText="1"/>
      <protection hidden="1"/>
    </xf>
    <xf numFmtId="49" fontId="83" fillId="0" borderId="0" xfId="0" applyNumberFormat="1" applyFont="1" applyAlignment="1" applyProtection="1">
      <alignment horizontal="left" vertical="center" wrapText="1"/>
      <protection hidden="1"/>
    </xf>
    <xf numFmtId="49" fontId="83" fillId="0" borderId="0" xfId="0" applyNumberFormat="1" applyFont="1" applyAlignment="1" applyProtection="1">
      <alignment horizontal="left" vertical="center"/>
      <protection hidden="1"/>
    </xf>
    <xf numFmtId="0" fontId="94" fillId="0" borderId="2" xfId="0" applyFont="1" applyBorder="1" applyAlignment="1" applyProtection="1">
      <alignment horizontal="left" vertical="center" wrapText="1"/>
      <protection hidden="1"/>
    </xf>
    <xf numFmtId="0" fontId="84" fillId="0" borderId="22" xfId="0" applyFont="1" applyBorder="1" applyAlignment="1" applyProtection="1">
      <alignment horizontal="left" vertical="center"/>
      <protection hidden="1"/>
    </xf>
    <xf numFmtId="0" fontId="84" fillId="0" borderId="21" xfId="0" applyFont="1" applyBorder="1" applyAlignment="1" applyProtection="1">
      <alignment horizontal="left" vertical="center"/>
      <protection hidden="1"/>
    </xf>
    <xf numFmtId="0" fontId="84" fillId="0" borderId="2" xfId="0" applyFont="1" applyBorder="1" applyAlignment="1" applyProtection="1">
      <alignment horizontal="left" vertical="center"/>
      <protection hidden="1" locked="0"/>
    </xf>
    <xf numFmtId="0" fontId="76" fillId="31" borderId="2" xfId="81" applyFont="1" applyProtection="1">
      <alignment vertical="center" wrapText="1"/>
      <protection hidden="1"/>
    </xf>
    <xf numFmtId="0" fontId="84" fillId="0" borderId="48" xfId="0" applyFont="1" applyBorder="1" applyAlignment="1" applyProtection="1">
      <alignment horizontal="left" vertical="center"/>
      <protection hidden="1"/>
    </xf>
    <xf numFmtId="0" fontId="84" fillId="0" borderId="49" xfId="0" applyFont="1" applyBorder="1" applyAlignment="1" applyProtection="1">
      <alignment horizontal="left" vertical="center"/>
      <protection hidden="1"/>
    </xf>
    <xf numFmtId="0" fontId="84" fillId="0" borderId="50" xfId="0" applyFont="1" applyBorder="1" applyAlignment="1" applyProtection="1">
      <alignment horizontal="left" vertical="center"/>
      <protection hidden="1"/>
    </xf>
    <xf numFmtId="49" fontId="80" fillId="0" borderId="22" xfId="0" applyNumberFormat="1" applyFont="1" applyBorder="1" applyAlignment="1" applyProtection="1">
      <alignment horizontal="left" vertical="center" wrapText="1"/>
      <protection hidden="1"/>
    </xf>
    <xf numFmtId="49" fontId="80" fillId="0" borderId="21" xfId="0" applyNumberFormat="1" applyFont="1" applyBorder="1" applyAlignment="1" applyProtection="1">
      <alignment horizontal="left" vertical="center" wrapText="1"/>
      <protection hidden="1"/>
    </xf>
    <xf numFmtId="49" fontId="80" fillId="0" borderId="27" xfId="0" applyNumberFormat="1" applyFont="1" applyBorder="1" applyAlignment="1" applyProtection="1">
      <alignment horizontal="left" vertical="center" wrapText="1"/>
      <protection hidden="1"/>
    </xf>
    <xf numFmtId="49" fontId="80" fillId="0" borderId="2" xfId="0" applyNumberFormat="1" applyFont="1" applyBorder="1" applyAlignment="1" applyProtection="1">
      <alignment horizontal="left" vertical="center" wrapText="1"/>
      <protection hidden="1"/>
    </xf>
    <xf numFmtId="49" fontId="60" fillId="31" borderId="22" xfId="81" applyNumberFormat="1" applyBorder="1" applyProtection="1">
      <alignment vertical="center" wrapText="1"/>
      <protection hidden="1"/>
    </xf>
    <xf numFmtId="49" fontId="60" fillId="31" borderId="21" xfId="81" applyNumberFormat="1" applyBorder="1" applyProtection="1">
      <alignment vertical="center" wrapText="1"/>
      <protection hidden="1"/>
    </xf>
    <xf numFmtId="49" fontId="60" fillId="31" borderId="38" xfId="81" applyNumberFormat="1" applyBorder="1" applyProtection="1">
      <alignment vertical="center" wrapText="1"/>
      <protection hidden="1"/>
    </xf>
    <xf numFmtId="172" fontId="66" fillId="29" borderId="22" xfId="95" applyFont="1" applyBorder="1" applyAlignment="1" applyProtection="1">
      <alignment vertical="center"/>
      <protection hidden="1" locked="0"/>
    </xf>
    <xf numFmtId="172" fontId="66" fillId="29" borderId="14" xfId="95" applyFont="1" applyBorder="1" applyAlignment="1" applyProtection="1">
      <alignment vertical="center"/>
      <protection hidden="1" locked="0"/>
    </xf>
    <xf numFmtId="0" fontId="92" fillId="0" borderId="0" xfId="0" applyFont="1" applyBorder="1" applyAlignment="1" applyProtection="1">
      <alignment horizontal="center"/>
      <protection hidden="1"/>
    </xf>
    <xf numFmtId="172" fontId="66" fillId="29" borderId="27" xfId="95" applyFont="1" applyBorder="1" applyAlignment="1" applyProtection="1">
      <alignment vertical="center"/>
      <protection hidden="1" locked="0"/>
    </xf>
    <xf numFmtId="49" fontId="4" fillId="29" borderId="22" xfId="94" applyNumberFormat="1" applyBorder="1" applyProtection="1">
      <alignment vertical="center"/>
      <protection hidden="1" locked="0"/>
    </xf>
    <xf numFmtId="49" fontId="4" fillId="29" borderId="21" xfId="94" applyNumberFormat="1" applyBorder="1" applyProtection="1">
      <alignment vertical="center"/>
      <protection hidden="1" locked="0"/>
    </xf>
    <xf numFmtId="49" fontId="4" fillId="29" borderId="27" xfId="94" applyNumberFormat="1" applyBorder="1" applyProtection="1">
      <alignment vertical="center"/>
      <protection hidden="1" locked="0"/>
    </xf>
    <xf numFmtId="49" fontId="4" fillId="29" borderId="14" xfId="94" applyNumberFormat="1" applyBorder="1" applyProtection="1">
      <alignment vertical="center"/>
      <protection hidden="1" locked="0"/>
    </xf>
    <xf numFmtId="0" fontId="4" fillId="29" borderId="22" xfId="94" applyNumberFormat="1" applyBorder="1" applyProtection="1">
      <alignment vertical="center"/>
      <protection locked="0"/>
    </xf>
    <xf numFmtId="0" fontId="4" fillId="29" borderId="21" xfId="94" applyNumberFormat="1" applyBorder="1" applyProtection="1">
      <alignment vertical="center"/>
      <protection locked="0"/>
    </xf>
    <xf numFmtId="0" fontId="4" fillId="29" borderId="27" xfId="94" applyNumberFormat="1" applyBorder="1" applyProtection="1">
      <alignment vertical="center"/>
      <protection locked="0"/>
    </xf>
    <xf numFmtId="0" fontId="81" fillId="0" borderId="0" xfId="0" applyFont="1" applyAlignment="1" applyProtection="1">
      <alignment horizontal="center" vertical="center"/>
      <protection hidden="1"/>
    </xf>
    <xf numFmtId="49" fontId="60" fillId="31" borderId="27" xfId="81" applyNumberFormat="1" applyBorder="1" applyProtection="1">
      <alignment vertical="center" wrapText="1"/>
      <protection hidden="1"/>
    </xf>
    <xf numFmtId="49" fontId="76" fillId="31" borderId="12" xfId="81" applyNumberFormat="1" applyFont="1" applyBorder="1" applyProtection="1">
      <alignment vertical="center" wrapText="1"/>
      <protection hidden="1"/>
    </xf>
    <xf numFmtId="49" fontId="76" fillId="31" borderId="13" xfId="81" applyNumberFormat="1" applyFont="1" applyBorder="1" applyProtection="1">
      <alignment vertical="center" wrapText="1"/>
      <protection hidden="1"/>
    </xf>
    <xf numFmtId="49" fontId="76" fillId="31" borderId="14" xfId="81" applyNumberFormat="1" applyFont="1" applyBorder="1" applyProtection="1">
      <alignment vertical="center" wrapText="1"/>
      <protection hidden="1"/>
    </xf>
    <xf numFmtId="49" fontId="76" fillId="31" borderId="15" xfId="81" applyNumberFormat="1" applyFont="1" applyBorder="1" applyProtection="1">
      <alignment vertical="center" wrapText="1"/>
      <protection hidden="1"/>
    </xf>
    <xf numFmtId="49" fontId="76" fillId="31" borderId="0" xfId="81" applyNumberFormat="1" applyFont="1" applyBorder="1" applyProtection="1">
      <alignment vertical="center" wrapText="1"/>
      <protection hidden="1"/>
    </xf>
    <xf numFmtId="49" fontId="76" fillId="31" borderId="16" xfId="81" applyNumberFormat="1" applyFont="1" applyBorder="1" applyProtection="1">
      <alignment vertical="center" wrapText="1"/>
      <protection hidden="1"/>
    </xf>
    <xf numFmtId="49" fontId="65" fillId="28" borderId="3" xfId="59" applyNumberFormat="1" applyFont="1" applyAlignment="1" applyProtection="1">
      <alignment horizontal="center" vertical="center" wrapText="1"/>
      <protection hidden="1"/>
    </xf>
    <xf numFmtId="49" fontId="65" fillId="28" borderId="3" xfId="46" applyNumberFormat="1" applyFont="1" applyAlignment="1" applyProtection="1">
      <alignment horizontal="left" vertical="center" wrapText="1"/>
      <protection hidden="1"/>
    </xf>
    <xf numFmtId="0" fontId="81" fillId="0" borderId="2" xfId="0" applyFont="1" applyBorder="1" applyAlignment="1" applyProtection="1">
      <alignment horizontal="center" vertical="center"/>
      <protection hidden="1"/>
    </xf>
    <xf numFmtId="0" fontId="60" fillId="31" borderId="2" xfId="81" applyNumberFormat="1" applyProtection="1">
      <alignment vertical="center" wrapText="1"/>
      <protection hidden="1"/>
    </xf>
    <xf numFmtId="49" fontId="100" fillId="0" borderId="21" xfId="0" applyNumberFormat="1" applyFont="1" applyBorder="1" applyAlignment="1" applyProtection="1">
      <alignment vertical="center" wrapText="1"/>
      <protection hidden="1"/>
    </xf>
    <xf numFmtId="49" fontId="100" fillId="0" borderId="27" xfId="0" applyNumberFormat="1" applyFont="1" applyBorder="1" applyAlignment="1" applyProtection="1">
      <alignment vertical="center" wrapText="1"/>
      <protection hidden="1"/>
    </xf>
    <xf numFmtId="172" fontId="66" fillId="0" borderId="2" xfId="35" applyNumberFormat="1" applyFont="1" applyAlignment="1" applyProtection="1">
      <alignment horizontal="right" vertical="center"/>
      <protection hidden="1"/>
    </xf>
    <xf numFmtId="0" fontId="65" fillId="0" borderId="21" xfId="0" applyFont="1" applyBorder="1" applyAlignment="1" applyProtection="1">
      <alignment vertical="center"/>
      <protection hidden="1"/>
    </xf>
    <xf numFmtId="0" fontId="65" fillId="0" borderId="27" xfId="0" applyFont="1" applyBorder="1" applyAlignment="1" applyProtection="1">
      <alignment vertical="center"/>
      <protection hidden="1"/>
    </xf>
    <xf numFmtId="172" fontId="66" fillId="0" borderId="2" xfId="35" applyFont="1" applyAlignment="1" applyProtection="1">
      <alignment horizontal="right" vertical="center"/>
      <protection hidden="1"/>
    </xf>
    <xf numFmtId="0" fontId="65" fillId="0" borderId="21" xfId="0" applyFont="1" applyBorder="1" applyAlignment="1" applyProtection="1">
      <alignment vertical="center" wrapText="1"/>
      <protection hidden="1"/>
    </xf>
    <xf numFmtId="0" fontId="65" fillId="0" borderId="27" xfId="0" applyFont="1" applyBorder="1" applyAlignment="1" applyProtection="1">
      <alignment vertical="center" wrapText="1"/>
      <protection hidden="1"/>
    </xf>
    <xf numFmtId="172" fontId="62" fillId="29" borderId="2" xfId="95" applyAlignment="1" applyProtection="1">
      <alignment vertical="center"/>
      <protection locked="0"/>
    </xf>
    <xf numFmtId="172" fontId="62" fillId="0" borderId="22" xfId="35" applyBorder="1" applyAlignment="1" applyProtection="1">
      <alignment vertical="center"/>
      <protection locked="0"/>
    </xf>
    <xf numFmtId="172" fontId="62" fillId="0" borderId="27" xfId="35" applyBorder="1" applyAlignment="1" applyProtection="1">
      <alignment vertical="center"/>
      <protection locked="0"/>
    </xf>
    <xf numFmtId="49" fontId="94" fillId="0" borderId="22" xfId="0" applyNumberFormat="1" applyFont="1" applyBorder="1" applyAlignment="1" applyProtection="1">
      <alignment horizontal="center" vertical="center" wrapText="1"/>
      <protection hidden="1"/>
    </xf>
    <xf numFmtId="49" fontId="94" fillId="0" borderId="27" xfId="0" applyNumberFormat="1" applyFont="1" applyBorder="1" applyAlignment="1" applyProtection="1">
      <alignment horizontal="center" vertical="center" wrapText="1"/>
      <protection hidden="1"/>
    </xf>
    <xf numFmtId="49" fontId="94" fillId="0" borderId="21" xfId="0" applyNumberFormat="1" applyFont="1" applyBorder="1" applyAlignment="1" applyProtection="1">
      <alignment horizontal="center" vertical="center" wrapText="1"/>
      <protection hidden="1"/>
    </xf>
    <xf numFmtId="0" fontId="83" fillId="0" borderId="22" xfId="0" applyFont="1" applyBorder="1" applyAlignment="1" applyProtection="1">
      <alignment horizontal="center" vertical="center" wrapText="1"/>
      <protection hidden="1"/>
    </xf>
    <xf numFmtId="49" fontId="83" fillId="0" borderId="22" xfId="0" applyNumberFormat="1" applyFont="1" applyBorder="1" applyAlignment="1" applyProtection="1">
      <alignment horizontal="center" vertical="center" wrapText="1"/>
      <protection hidden="1"/>
    </xf>
    <xf numFmtId="49" fontId="83" fillId="0" borderId="21" xfId="0" applyNumberFormat="1" applyFont="1" applyBorder="1" applyAlignment="1" applyProtection="1">
      <alignment horizontal="center" vertical="center" wrapText="1"/>
      <protection hidden="1"/>
    </xf>
    <xf numFmtId="49" fontId="83" fillId="0" borderId="2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49" fontId="65" fillId="0" borderId="21" xfId="0" applyNumberFormat="1" applyFont="1" applyBorder="1" applyAlignment="1" applyProtection="1">
      <alignment vertical="center" wrapText="1"/>
      <protection hidden="1"/>
    </xf>
    <xf numFmtId="49" fontId="65" fillId="0" borderId="27" xfId="0" applyNumberFormat="1" applyFont="1" applyBorder="1" applyAlignment="1" applyProtection="1">
      <alignment vertical="center" wrapText="1"/>
      <protection hidden="1"/>
    </xf>
    <xf numFmtId="49" fontId="65" fillId="28" borderId="3" xfId="46" applyNumberFormat="1" applyAlignment="1" applyProtection="1">
      <alignment horizontal="left" vertical="center" wrapText="1"/>
      <protection hidden="1"/>
    </xf>
    <xf numFmtId="49" fontId="65" fillId="28" borderId="24" xfId="46" applyNumberFormat="1" applyBorder="1" applyAlignment="1" applyProtection="1">
      <alignment horizontal="left" vertical="center" wrapText="1"/>
      <protection hidden="1"/>
    </xf>
    <xf numFmtId="0" fontId="95" fillId="0" borderId="0" xfId="0" applyFont="1" applyAlignment="1">
      <alignment horizontal="center"/>
    </xf>
    <xf numFmtId="0" fontId="101" fillId="31" borderId="2" xfId="81" applyFont="1" applyProtection="1">
      <alignment vertical="center" wrapText="1"/>
      <protection hidden="1"/>
    </xf>
    <xf numFmtId="0" fontId="101" fillId="31" borderId="17" xfId="81" applyFont="1" applyBorder="1" applyProtection="1">
      <alignment vertical="center" wrapText="1"/>
      <protection hidden="1"/>
    </xf>
    <xf numFmtId="172" fontId="18" fillId="38" borderId="2" xfId="73" applyNumberFormat="1" applyFont="1" applyFill="1" applyBorder="1" applyAlignment="1" applyProtection="1">
      <alignment horizontal="right" vertical="center"/>
      <protection hidden="1"/>
    </xf>
    <xf numFmtId="172" fontId="93" fillId="0" borderId="2" xfId="35" applyFont="1" applyAlignment="1" applyProtection="1">
      <alignment vertical="center"/>
      <protection hidden="1"/>
    </xf>
    <xf numFmtId="4" fontId="18" fillId="29" borderId="2" xfId="69" applyNumberFormat="1" applyFont="1" applyBorder="1" applyAlignment="1" applyProtection="1">
      <alignment horizontal="right" vertical="center"/>
      <protection hidden="1" locked="0"/>
    </xf>
    <xf numFmtId="0" fontId="93" fillId="0" borderId="22" xfId="0" applyFont="1" applyBorder="1" applyAlignment="1" applyProtection="1">
      <alignment horizontal="left" vertical="center" wrapText="1"/>
      <protection hidden="1"/>
    </xf>
    <xf numFmtId="0" fontId="93" fillId="0" borderId="21" xfId="0" applyFont="1" applyBorder="1" applyAlignment="1" applyProtection="1">
      <alignment horizontal="left" vertical="center"/>
      <protection hidden="1"/>
    </xf>
    <xf numFmtId="0" fontId="93" fillId="0" borderId="27" xfId="0" applyFont="1" applyBorder="1" applyAlignment="1" applyProtection="1">
      <alignment horizontal="left" vertical="center"/>
      <protection hidden="1"/>
    </xf>
    <xf numFmtId="10" fontId="93" fillId="0" borderId="22" xfId="35" applyNumberFormat="1" applyFont="1" applyBorder="1" applyAlignment="1" applyProtection="1">
      <alignment horizontal="right" vertical="center"/>
      <protection hidden="1"/>
    </xf>
    <xf numFmtId="10" fontId="93" fillId="0" borderId="27" xfId="35" applyNumberFormat="1" applyFont="1" applyBorder="1" applyAlignment="1" applyProtection="1">
      <alignment horizontal="right" vertical="center"/>
      <protection hidden="1"/>
    </xf>
    <xf numFmtId="0" fontId="93" fillId="0" borderId="22" xfId="0" applyFont="1" applyBorder="1" applyAlignment="1" applyProtection="1">
      <alignment wrapText="1"/>
      <protection hidden="1"/>
    </xf>
    <xf numFmtId="0" fontId="93" fillId="0" borderId="21" xfId="0" applyFont="1" applyBorder="1" applyAlignment="1" applyProtection="1">
      <alignment wrapText="1"/>
      <protection hidden="1"/>
    </xf>
    <xf numFmtId="0" fontId="93" fillId="0" borderId="27" xfId="0" applyFont="1" applyBorder="1" applyAlignment="1" applyProtection="1">
      <alignment wrapText="1"/>
      <protection hidden="1"/>
    </xf>
    <xf numFmtId="4" fontId="93" fillId="0" borderId="22" xfId="0" applyNumberFormat="1" applyFont="1" applyBorder="1" applyAlignment="1" applyProtection="1">
      <alignment/>
      <protection hidden="1"/>
    </xf>
    <xf numFmtId="4" fontId="93" fillId="0" borderId="27" xfId="0" applyNumberFormat="1" applyFont="1" applyBorder="1" applyAlignment="1" applyProtection="1">
      <alignment/>
      <protection hidden="1"/>
    </xf>
    <xf numFmtId="0" fontId="95" fillId="0" borderId="0" xfId="0" applyFont="1" applyAlignment="1" applyProtection="1">
      <alignment horizontal="center"/>
      <protection hidden="1"/>
    </xf>
    <xf numFmtId="172" fontId="93" fillId="0" borderId="22" xfId="35" applyFont="1" applyBorder="1" applyAlignment="1" applyProtection="1">
      <alignment horizontal="right" vertical="center"/>
      <protection hidden="1"/>
    </xf>
    <xf numFmtId="172" fontId="93" fillId="0" borderId="27" xfId="35" applyFont="1" applyBorder="1" applyAlignment="1" applyProtection="1">
      <alignment horizontal="right" vertical="center"/>
      <protection hidden="1"/>
    </xf>
    <xf numFmtId="0" fontId="93" fillId="0" borderId="26" xfId="0" applyFont="1" applyBorder="1" applyAlignment="1" applyProtection="1">
      <alignment horizontal="left" vertical="center"/>
      <protection hidden="1"/>
    </xf>
    <xf numFmtId="0" fontId="93" fillId="0" borderId="38" xfId="0" applyFont="1" applyBorder="1" applyAlignment="1" applyProtection="1">
      <alignment horizontal="left" vertical="center"/>
      <protection hidden="1"/>
    </xf>
    <xf numFmtId="0" fontId="96" fillId="0" borderId="26" xfId="0" applyFont="1" applyBorder="1" applyAlignment="1" applyProtection="1">
      <alignment horizontal="center" vertical="center"/>
      <protection hidden="1"/>
    </xf>
    <xf numFmtId="0" fontId="93" fillId="0" borderId="2" xfId="0" applyFont="1" applyBorder="1" applyAlignment="1" applyProtection="1">
      <alignment horizontal="left" vertical="center" wrapText="1"/>
      <protection hidden="1"/>
    </xf>
    <xf numFmtId="0" fontId="93" fillId="0" borderId="2" xfId="0" applyFont="1" applyBorder="1" applyAlignment="1" applyProtection="1">
      <alignment horizontal="left" vertical="center"/>
      <protection hidden="1"/>
    </xf>
    <xf numFmtId="1" fontId="18" fillId="29" borderId="22" xfId="91" applyNumberFormat="1" applyFont="1" applyBorder="1" applyAlignment="1" applyProtection="1">
      <alignment horizontal="right" vertical="center"/>
      <protection hidden="1" locked="0"/>
    </xf>
    <xf numFmtId="1" fontId="18" fillId="29" borderId="27" xfId="91" applyNumberFormat="1" applyFont="1" applyBorder="1" applyAlignment="1" applyProtection="1">
      <alignment horizontal="right" vertical="center"/>
      <protection hidden="1" locked="0"/>
    </xf>
    <xf numFmtId="172" fontId="93" fillId="0" borderId="2" xfId="35" applyNumberFormat="1" applyFont="1" applyAlignment="1" applyProtection="1">
      <alignment horizontal="right" vertical="center"/>
      <protection hidden="1"/>
    </xf>
    <xf numFmtId="172" fontId="93" fillId="0" borderId="2" xfId="35" applyFont="1" applyAlignment="1" applyProtection="1">
      <alignment horizontal="right" vertical="center"/>
      <protection hidden="1"/>
    </xf>
    <xf numFmtId="0" fontId="93" fillId="0" borderId="22" xfId="0" applyFont="1" applyBorder="1" applyAlignment="1" applyProtection="1">
      <alignment horizontal="left" vertical="center"/>
      <protection hidden="1"/>
    </xf>
    <xf numFmtId="0" fontId="93" fillId="0" borderId="21" xfId="0" applyFont="1" applyBorder="1" applyAlignment="1" applyProtection="1">
      <alignment horizontal="left" vertical="center" wrapText="1"/>
      <protection hidden="1"/>
    </xf>
    <xf numFmtId="0" fontId="93" fillId="0" borderId="27" xfId="0" applyFont="1" applyBorder="1" applyAlignment="1" applyProtection="1">
      <alignment horizontal="left" vertical="center" wrapText="1"/>
      <protection hidden="1"/>
    </xf>
    <xf numFmtId="172" fontId="93" fillId="38" borderId="2" xfId="95" applyFont="1" applyFill="1" applyAlignment="1" applyProtection="1">
      <alignment horizontal="right" vertical="center"/>
      <protection hidden="1"/>
    </xf>
    <xf numFmtId="4" fontId="18" fillId="29" borderId="22" xfId="69" applyNumberFormat="1" applyFont="1" applyBorder="1" applyAlignment="1" applyProtection="1">
      <alignment horizontal="right" vertical="center"/>
      <protection hidden="1"/>
    </xf>
    <xf numFmtId="4" fontId="18" fillId="29" borderId="27" xfId="69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172" fontId="18" fillId="38" borderId="2" xfId="74" applyNumberFormat="1" applyFont="1" applyFill="1" applyBorder="1" applyAlignment="1" applyProtection="1">
      <alignment vertical="center"/>
      <protection hidden="1"/>
    </xf>
    <xf numFmtId="4" fontId="18" fillId="29" borderId="2" xfId="91" applyFont="1" applyAlignment="1" applyProtection="1">
      <alignment horizontal="right" vertical="center"/>
      <protection hidden="1" locked="0"/>
    </xf>
    <xf numFmtId="0" fontId="102" fillId="31" borderId="2" xfId="81" applyFont="1" applyProtection="1">
      <alignment vertical="center" wrapText="1"/>
      <protection hidden="1"/>
    </xf>
    <xf numFmtId="49" fontId="93" fillId="0" borderId="21" xfId="0" applyNumberFormat="1" applyFont="1" applyBorder="1" applyAlignment="1" applyProtection="1">
      <alignment horizontal="left" vertical="center" wrapText="1"/>
      <protection hidden="1"/>
    </xf>
    <xf numFmtId="49" fontId="93" fillId="0" borderId="27" xfId="0" applyNumberFormat="1" applyFont="1" applyBorder="1" applyAlignment="1" applyProtection="1">
      <alignment horizontal="left" vertical="center" wrapText="1"/>
      <protection hidden="1"/>
    </xf>
    <xf numFmtId="10" fontId="93" fillId="38" borderId="48" xfId="38" applyFont="1" applyFill="1" applyBorder="1" applyAlignment="1" applyProtection="1">
      <alignment horizontal="right" vertical="center"/>
      <protection hidden="1"/>
    </xf>
    <xf numFmtId="10" fontId="93" fillId="38" borderId="50" xfId="38" applyFont="1" applyFill="1" applyBorder="1" applyAlignment="1" applyProtection="1">
      <alignment horizontal="right" vertical="center"/>
      <protection hidden="1"/>
    </xf>
    <xf numFmtId="0" fontId="83" fillId="0" borderId="0" xfId="0" applyFont="1" applyAlignment="1" applyProtection="1">
      <alignment wrapText="1"/>
      <protection hidden="1"/>
    </xf>
    <xf numFmtId="49" fontId="93" fillId="0" borderId="26" xfId="0" applyNumberFormat="1" applyFont="1" applyBorder="1" applyAlignment="1" applyProtection="1">
      <alignment horizontal="left" vertical="center" wrapText="1"/>
      <protection hidden="1"/>
    </xf>
    <xf numFmtId="49" fontId="93" fillId="0" borderId="38" xfId="0" applyNumberFormat="1" applyFont="1" applyBorder="1" applyAlignment="1" applyProtection="1">
      <alignment horizontal="left" vertical="center" wrapText="1"/>
      <protection hidden="1"/>
    </xf>
    <xf numFmtId="49" fontId="93" fillId="0" borderId="13" xfId="0" applyNumberFormat="1" applyFont="1" applyBorder="1" applyAlignment="1" applyProtection="1">
      <alignment horizontal="right" vertical="center"/>
      <protection hidden="1"/>
    </xf>
    <xf numFmtId="49" fontId="93" fillId="0" borderId="14" xfId="0" applyNumberFormat="1" applyFont="1" applyBorder="1" applyAlignment="1" applyProtection="1">
      <alignment horizontal="right" vertical="center"/>
      <protection hidden="1"/>
    </xf>
  </cellXfs>
  <cellStyles count="8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FormulaBroj" xfId="35"/>
    <cellStyle name="FormulaBrojNoDec" xfId="36"/>
    <cellStyle name="FormulaGodina" xfId="37"/>
    <cellStyle name="FormulaPostotak" xfId="38"/>
    <cellStyle name="Hyperlink" xfId="39"/>
    <cellStyle name="Isticanje1" xfId="40"/>
    <cellStyle name="Isticanje3" xfId="41"/>
    <cellStyle name="Isticanje4" xfId="42"/>
    <cellStyle name="Isticanje5" xfId="43"/>
    <cellStyle name="Isticanje6" xfId="44"/>
    <cellStyle name="Izlaz" xfId="45"/>
    <cellStyle name="Izlaz 2" xfId="46"/>
    <cellStyle name="Izlaz 2 2" xfId="47"/>
    <cellStyle name="Izlaz 2 3" xfId="48"/>
    <cellStyle name="Izlaz 2 4" xfId="49"/>
    <cellStyle name="Izlaz 2 5" xfId="50"/>
    <cellStyle name="Izlaz 2 6" xfId="51"/>
    <cellStyle name="Izlaz 2 7" xfId="52"/>
    <cellStyle name="Izlaz 2 8" xfId="53"/>
    <cellStyle name="Izlaz 3" xfId="54"/>
    <cellStyle name="Izlaz 4" xfId="55"/>
    <cellStyle name="Izlaz 5" xfId="56"/>
    <cellStyle name="Izlaz 6" xfId="57"/>
    <cellStyle name="Izlaz 7" xfId="58"/>
    <cellStyle name="Izlaz 8" xfId="59"/>
    <cellStyle name="Izračun" xfId="60"/>
    <cellStyle name="Izračun 2" xfId="61"/>
    <cellStyle name="Izračun 2 2" xfId="62"/>
    <cellStyle name="Izračun 2 3" xfId="63"/>
    <cellStyle name="Izračun 2 4" xfId="64"/>
    <cellStyle name="Izračun 2 5" xfId="65"/>
    <cellStyle name="Izračun 2 6" xfId="66"/>
    <cellStyle name="Izračun 2 7" xfId="67"/>
    <cellStyle name="Izračun 2 8" xfId="68"/>
    <cellStyle name="Izračun 3" xfId="69"/>
    <cellStyle name="Izračun 4" xfId="70"/>
    <cellStyle name="Izračun 5" xfId="71"/>
    <cellStyle name="Izračun 6" xfId="72"/>
    <cellStyle name="Izračun 7" xfId="73"/>
    <cellStyle name="Izračun 8" xfId="74"/>
    <cellStyle name="Loše" xfId="75"/>
    <cellStyle name="Naslov" xfId="76"/>
    <cellStyle name="Naslov 1" xfId="77"/>
    <cellStyle name="Naslov 2" xfId="78"/>
    <cellStyle name="Naslov 3" xfId="79"/>
    <cellStyle name="Naslov 4" xfId="80"/>
    <cellStyle name="NaslovGlavni" xfId="81"/>
    <cellStyle name="Neutralno" xfId="82"/>
    <cellStyle name="Percent" xfId="83"/>
    <cellStyle name="Povezana ćelija" xfId="84"/>
    <cellStyle name="Followed Hyperlink" xfId="85"/>
    <cellStyle name="Provjera ćelije" xfId="86"/>
    <cellStyle name="Tekst objašnjenja" xfId="87"/>
    <cellStyle name="Tekst upozorenja" xfId="88"/>
    <cellStyle name="Ukupni zbroj" xfId="89"/>
    <cellStyle name="Unos" xfId="90"/>
    <cellStyle name="UpisBroj" xfId="91"/>
    <cellStyle name="UpisDatum" xfId="92"/>
    <cellStyle name="UpisPostotak" xfId="93"/>
    <cellStyle name="UpisTekst" xfId="94"/>
    <cellStyle name="UpisValuta" xfId="95"/>
    <cellStyle name="Currency" xfId="96"/>
    <cellStyle name="Currency [0]" xfId="97"/>
    <cellStyle name="Comma" xfId="98"/>
    <cellStyle name="Comma [0]" xfId="99"/>
    <cellStyle name="Zarez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pusec\AppData\Local\Microsoft\Windows\INetCache\Content.Outlook\5T2B7OKK\DOH%202016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dy-pc\AppData\Local\Microsoft\Windows\INetCache\Content.Outlook\WWD0B0LQ\DO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nica_1"/>
      <sheetName val="Stranica_2"/>
      <sheetName val="Stranica_3"/>
      <sheetName val="Stranica_4"/>
      <sheetName val="Stranica_5"/>
      <sheetName val="Stranica_6"/>
      <sheetName val="Stranica_7"/>
      <sheetName val="Stranica_8"/>
      <sheetName val="Stranica_9"/>
      <sheetName val="podaci"/>
      <sheetName val="prirez"/>
      <sheetName val="pomocna_4"/>
    </sheetNames>
    <sheetDataSet>
      <sheetData sheetId="9">
        <row r="2">
          <cell r="B2">
            <v>2016</v>
          </cell>
        </row>
        <row r="5">
          <cell r="B5">
            <v>2011</v>
          </cell>
        </row>
        <row r="6">
          <cell r="B6">
            <v>2012</v>
          </cell>
        </row>
        <row r="7">
          <cell r="B7">
            <v>2013</v>
          </cell>
        </row>
        <row r="8">
          <cell r="B8">
            <v>2014</v>
          </cell>
        </row>
        <row r="9">
          <cell r="B9">
            <v>2015</v>
          </cell>
        </row>
        <row r="10">
          <cell r="B10">
            <v>2016</v>
          </cell>
        </row>
        <row r="21">
          <cell r="B21" t="str">
            <v>- odaberite -</v>
          </cell>
        </row>
        <row r="22">
          <cell r="B22" t="str">
            <v>samo 1. stup</v>
          </cell>
        </row>
        <row r="23">
          <cell r="B23" t="str">
            <v>1. i 2. stup</v>
          </cell>
        </row>
        <row r="24">
          <cell r="B2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anica_1"/>
      <sheetName val="Stranica_2"/>
      <sheetName val="Stranica_3"/>
      <sheetName val="Stranica_4"/>
      <sheetName val="Stranica_5"/>
      <sheetName val="Stranica_6"/>
      <sheetName val="Stranica_7"/>
      <sheetName val="Stranica_8"/>
      <sheetName val="Stranica_9"/>
      <sheetName val="podaci"/>
      <sheetName val="prirez"/>
      <sheetName val="pomocna_4"/>
    </sheetNames>
    <sheetDataSet>
      <sheetData sheetId="10">
        <row r="1">
          <cell r="B1" t="str">
            <v> - Odaberite mjesto -</v>
          </cell>
        </row>
        <row r="2">
          <cell r="B2" t="str">
            <v>Zagreb</v>
          </cell>
        </row>
        <row r="3">
          <cell r="B3" t="str">
            <v>Krapina</v>
          </cell>
        </row>
        <row r="4">
          <cell r="B4" t="str">
            <v>Sisak</v>
          </cell>
        </row>
        <row r="5">
          <cell r="B5" t="str">
            <v>Karlovac</v>
          </cell>
        </row>
        <row r="6">
          <cell r="B6" t="str">
            <v>Varaždin</v>
          </cell>
        </row>
        <row r="7">
          <cell r="B7" t="str">
            <v>Koprivnica</v>
          </cell>
        </row>
        <row r="8">
          <cell r="B8" t="str">
            <v>Bjelovar</v>
          </cell>
        </row>
        <row r="9">
          <cell r="B9" t="str">
            <v>Rijeka</v>
          </cell>
        </row>
        <row r="10">
          <cell r="B10" t="str">
            <v>Gospić</v>
          </cell>
        </row>
        <row r="11">
          <cell r="B11" t="str">
            <v>Virovitica</v>
          </cell>
        </row>
        <row r="12">
          <cell r="B12" t="str">
            <v>Požega</v>
          </cell>
        </row>
        <row r="13">
          <cell r="B13" t="str">
            <v>Slavonski Brod</v>
          </cell>
        </row>
        <row r="14">
          <cell r="B14" t="str">
            <v>Zadar</v>
          </cell>
        </row>
        <row r="15">
          <cell r="B15" t="str">
            <v>Osijek</v>
          </cell>
        </row>
        <row r="16">
          <cell r="B16" t="str">
            <v>Šibenik</v>
          </cell>
        </row>
        <row r="17">
          <cell r="B17" t="str">
            <v>Vinkovci</v>
          </cell>
        </row>
        <row r="18">
          <cell r="B18" t="str">
            <v>Split</v>
          </cell>
        </row>
        <row r="19">
          <cell r="B19" t="str">
            <v>Pula</v>
          </cell>
        </row>
        <row r="20">
          <cell r="B20" t="str">
            <v>Dubrovnik</v>
          </cell>
        </row>
        <row r="21">
          <cell r="B21" t="str">
            <v>Čakovec</v>
          </cell>
        </row>
        <row r="22">
          <cell r="B22" t="str">
            <v>-</v>
          </cell>
        </row>
        <row r="23">
          <cell r="B23" t="str">
            <v>Ostala mjesta sa stopom 0,00%</v>
          </cell>
        </row>
        <row r="24">
          <cell r="B24" t="str">
            <v>-</v>
          </cell>
        </row>
        <row r="25">
          <cell r="B25" t="str">
            <v>Andrijaševci</v>
          </cell>
        </row>
        <row r="26">
          <cell r="B26" t="str">
            <v>Antunovac</v>
          </cell>
        </row>
        <row r="27">
          <cell r="B27" t="str">
            <v>Babina Greda</v>
          </cell>
        </row>
        <row r="28">
          <cell r="B28" t="str">
            <v>Bale</v>
          </cell>
        </row>
        <row r="29">
          <cell r="B29" t="str">
            <v>Barban</v>
          </cell>
        </row>
        <row r="30">
          <cell r="B30" t="str">
            <v>Bedenica</v>
          </cell>
        </row>
        <row r="31">
          <cell r="B31" t="str">
            <v>Bednja</v>
          </cell>
        </row>
        <row r="32">
          <cell r="B32" t="str">
            <v>Beli Manastir</v>
          </cell>
        </row>
        <row r="33">
          <cell r="B33" t="str">
            <v>Belica</v>
          </cell>
        </row>
        <row r="34">
          <cell r="B34" t="str">
            <v>Belišće</v>
          </cell>
        </row>
        <row r="35">
          <cell r="B35" t="str">
            <v>Benkovac</v>
          </cell>
        </row>
        <row r="36">
          <cell r="B36" t="str">
            <v>Beretinec</v>
          </cell>
        </row>
        <row r="37">
          <cell r="B37" t="str">
            <v>Bilice</v>
          </cell>
        </row>
        <row r="38">
          <cell r="B38" t="str">
            <v>Bilje</v>
          </cell>
        </row>
        <row r="39">
          <cell r="B39" t="str">
            <v>Biograd na Moru</v>
          </cell>
        </row>
        <row r="40">
          <cell r="B40" t="str">
            <v>Biskupija</v>
          </cell>
        </row>
        <row r="41">
          <cell r="B41" t="str">
            <v>Bistra</v>
          </cell>
        </row>
        <row r="42">
          <cell r="B42" t="str">
            <v>Bizovac</v>
          </cell>
        </row>
        <row r="43">
          <cell r="B43" t="str">
            <v>Blato</v>
          </cell>
        </row>
        <row r="44">
          <cell r="B44" t="str">
            <v>Bol</v>
          </cell>
        </row>
        <row r="45">
          <cell r="B45" t="str">
            <v>Borovo</v>
          </cell>
        </row>
        <row r="46">
          <cell r="B46" t="str">
            <v>Bošnjaci</v>
          </cell>
        </row>
        <row r="47">
          <cell r="B47" t="str">
            <v>Brckovljani</v>
          </cell>
        </row>
        <row r="48">
          <cell r="B48" t="str">
            <v>Brdovec</v>
          </cell>
        </row>
        <row r="49">
          <cell r="B49" t="str">
            <v>Brela</v>
          </cell>
        </row>
        <row r="50">
          <cell r="B50" t="str">
            <v>Brestovac</v>
          </cell>
        </row>
        <row r="51">
          <cell r="B51" t="str">
            <v>Breznica</v>
          </cell>
        </row>
        <row r="52">
          <cell r="B52" t="str">
            <v>Breznički Hum</v>
          </cell>
        </row>
        <row r="53">
          <cell r="B53" t="str">
            <v>Brinje</v>
          </cell>
        </row>
        <row r="54">
          <cell r="B54" t="str">
            <v>Brodski Stupnik</v>
          </cell>
        </row>
        <row r="55">
          <cell r="B55" t="str">
            <v>Buje</v>
          </cell>
        </row>
        <row r="56">
          <cell r="B56" t="str">
            <v>Bukovlje</v>
          </cell>
        </row>
        <row r="57">
          <cell r="B57" t="str">
            <v>Buzet</v>
          </cell>
        </row>
        <row r="58">
          <cell r="B58" t="str">
            <v>Cerna</v>
          </cell>
        </row>
        <row r="59">
          <cell r="B59" t="str">
            <v>Cernik</v>
          </cell>
        </row>
        <row r="60">
          <cell r="B60" t="str">
            <v>Cerovlje</v>
          </cell>
        </row>
        <row r="61">
          <cell r="B61" t="str">
            <v>Cestica</v>
          </cell>
        </row>
        <row r="62">
          <cell r="B62" t="str">
            <v>Cista Provo</v>
          </cell>
        </row>
        <row r="63">
          <cell r="B63" t="str">
            <v>Civljane</v>
          </cell>
        </row>
        <row r="64">
          <cell r="B64" t="str">
            <v>Crikvenica</v>
          </cell>
        </row>
        <row r="65">
          <cell r="B65" t="str">
            <v>Čabar</v>
          </cell>
        </row>
        <row r="66">
          <cell r="B66" t="str">
            <v>Čaglin</v>
          </cell>
        </row>
        <row r="67">
          <cell r="B67" t="str">
            <v>Čazma</v>
          </cell>
        </row>
        <row r="68">
          <cell r="B68" t="str">
            <v>Čeminac</v>
          </cell>
        </row>
        <row r="69">
          <cell r="B69" t="str">
            <v>Čepin</v>
          </cell>
        </row>
        <row r="70">
          <cell r="B70" t="str">
            <v>Darda</v>
          </cell>
        </row>
        <row r="71">
          <cell r="B71" t="str">
            <v>Daruvar</v>
          </cell>
        </row>
        <row r="72">
          <cell r="B72" t="str">
            <v>Davor</v>
          </cell>
        </row>
        <row r="73">
          <cell r="B73" t="str">
            <v>Delnice</v>
          </cell>
        </row>
        <row r="74">
          <cell r="B74" t="str">
            <v>Dežanovac</v>
          </cell>
        </row>
        <row r="75">
          <cell r="B75" t="str">
            <v>Dicmo</v>
          </cell>
        </row>
        <row r="76">
          <cell r="B76" t="str">
            <v>Donja Stubica</v>
          </cell>
        </row>
        <row r="77">
          <cell r="B77" t="str">
            <v>Donja Voća</v>
          </cell>
        </row>
        <row r="78">
          <cell r="B78" t="str">
            <v>Donji Andrijevci</v>
          </cell>
        </row>
        <row r="79">
          <cell r="B79" t="str">
            <v>Donji Kukuruzari</v>
          </cell>
        </row>
        <row r="80">
          <cell r="B80" t="str">
            <v>Donji Lapac</v>
          </cell>
        </row>
        <row r="81">
          <cell r="B81" t="str">
            <v>Donji Martijanec</v>
          </cell>
        </row>
        <row r="82">
          <cell r="B82" t="str">
            <v>Donji Miholjac</v>
          </cell>
        </row>
        <row r="83">
          <cell r="B83" t="str">
            <v>Dragalić</v>
          </cell>
        </row>
        <row r="84">
          <cell r="B84" t="str">
            <v>Draž</v>
          </cell>
        </row>
        <row r="85">
          <cell r="B85" t="str">
            <v>Drenovci</v>
          </cell>
        </row>
        <row r="86">
          <cell r="B86" t="str">
            <v>Drniš</v>
          </cell>
        </row>
        <row r="87">
          <cell r="B87" t="str">
            <v>Dubrava</v>
          </cell>
        </row>
        <row r="88">
          <cell r="B88" t="str">
            <v>Dubravica</v>
          </cell>
        </row>
        <row r="89">
          <cell r="B89" t="str">
            <v>Dubrovačko primorje</v>
          </cell>
        </row>
        <row r="90">
          <cell r="B90" t="str">
            <v>Duga Resa</v>
          </cell>
        </row>
        <row r="91">
          <cell r="B91" t="str">
            <v>Dugo Selo</v>
          </cell>
        </row>
        <row r="92">
          <cell r="B92" t="str">
            <v>Dugopolje</v>
          </cell>
        </row>
        <row r="93">
          <cell r="B93" t="str">
            <v>Dvor</v>
          </cell>
        </row>
        <row r="94">
          <cell r="B94" t="str">
            <v>Đakovo</v>
          </cell>
        </row>
        <row r="95">
          <cell r="B95" t="str">
            <v>Đurđenovac</v>
          </cell>
        </row>
        <row r="96">
          <cell r="B96" t="str">
            <v>Đurmanec</v>
          </cell>
        </row>
        <row r="97">
          <cell r="B97" t="str">
            <v>Erdut</v>
          </cell>
        </row>
        <row r="98">
          <cell r="B98" t="str">
            <v>Ervenik</v>
          </cell>
        </row>
        <row r="99">
          <cell r="B99" t="str">
            <v>Farkaševac</v>
          </cell>
        </row>
        <row r="100">
          <cell r="B100" t="str">
            <v>Fažana</v>
          </cell>
        </row>
        <row r="101">
          <cell r="B101" t="str">
            <v>Feričanci</v>
          </cell>
        </row>
        <row r="102">
          <cell r="B102" t="str">
            <v>Fužine</v>
          </cell>
        </row>
        <row r="103">
          <cell r="B103" t="str">
            <v>Garčin</v>
          </cell>
        </row>
        <row r="104">
          <cell r="B104" t="str">
            <v>Garešnica</v>
          </cell>
        </row>
        <row r="105">
          <cell r="B105" t="str">
            <v>Gornji Bogićevci</v>
          </cell>
        </row>
        <row r="106">
          <cell r="B106" t="str">
            <v>Gornji Kneginec</v>
          </cell>
        </row>
        <row r="107">
          <cell r="B107" t="str">
            <v>Gračac</v>
          </cell>
        </row>
        <row r="108">
          <cell r="B108" t="str">
            <v>Gračišće</v>
          </cell>
        </row>
        <row r="109">
          <cell r="B109" t="str">
            <v>Gradec</v>
          </cell>
        </row>
        <row r="110">
          <cell r="B110" t="str">
            <v>Grubišno Polje</v>
          </cell>
        </row>
        <row r="111">
          <cell r="B111" t="str">
            <v>Hrašćina</v>
          </cell>
        </row>
        <row r="112">
          <cell r="B112" t="str">
            <v>Hrvace</v>
          </cell>
        </row>
        <row r="113">
          <cell r="B113" t="str">
            <v>Hrvatska Dubica</v>
          </cell>
        </row>
        <row r="114">
          <cell r="B114" t="str">
            <v>Hrvatska Kostajnica</v>
          </cell>
        </row>
        <row r="115">
          <cell r="B115" t="str">
            <v>Ilok</v>
          </cell>
        </row>
        <row r="116">
          <cell r="B116" t="str">
            <v>Imotski</v>
          </cell>
        </row>
        <row r="117">
          <cell r="B117" t="str">
            <v>Ivanec</v>
          </cell>
        </row>
        <row r="118">
          <cell r="B118" t="str">
            <v>Ivanić Grad</v>
          </cell>
        </row>
        <row r="119">
          <cell r="B119" t="str">
            <v>Ivankovo</v>
          </cell>
        </row>
        <row r="120">
          <cell r="B120" t="str">
            <v>Jagodnjak</v>
          </cell>
        </row>
        <row r="121">
          <cell r="B121" t="str">
            <v>Jakovlje</v>
          </cell>
        </row>
        <row r="122">
          <cell r="B122" t="str">
            <v>Jakšić</v>
          </cell>
        </row>
        <row r="123">
          <cell r="B123" t="str">
            <v>Jastrebarsko</v>
          </cell>
        </row>
        <row r="124">
          <cell r="B124" t="str">
            <v>Jelsa</v>
          </cell>
        </row>
        <row r="125">
          <cell r="B125" t="str">
            <v>Kamanje</v>
          </cell>
        </row>
        <row r="126">
          <cell r="B126" t="str">
            <v>Kanfanar</v>
          </cell>
        </row>
        <row r="127">
          <cell r="B127" t="str">
            <v>Kapela</v>
          </cell>
        </row>
        <row r="128">
          <cell r="B128" t="str">
            <v>Kaptol</v>
          </cell>
        </row>
        <row r="129">
          <cell r="B129" t="str">
            <v>Karojba</v>
          </cell>
        </row>
        <row r="130">
          <cell r="B130" t="str">
            <v>Kaštela</v>
          </cell>
        </row>
        <row r="131">
          <cell r="B131" t="str">
            <v>Kaštelir Labinci</v>
          </cell>
        </row>
        <row r="132">
          <cell r="B132" t="str">
            <v>Kijevo</v>
          </cell>
        </row>
        <row r="133">
          <cell r="B133" t="str">
            <v>Kistanje</v>
          </cell>
        </row>
        <row r="134">
          <cell r="B134" t="str">
            <v>Klanjec</v>
          </cell>
        </row>
        <row r="135">
          <cell r="B135" t="str">
            <v>Klenovnik</v>
          </cell>
        </row>
        <row r="136">
          <cell r="B136" t="str">
            <v>Klinča Selo</v>
          </cell>
        </row>
        <row r="137">
          <cell r="B137" t="str">
            <v>Klis</v>
          </cell>
        </row>
        <row r="138">
          <cell r="B138" t="str">
            <v>Kloštar Ivanić</v>
          </cell>
        </row>
        <row r="139">
          <cell r="B139" t="str">
            <v>Kloštar Podravski</v>
          </cell>
        </row>
        <row r="140">
          <cell r="B140" t="str">
            <v>Kneževi Vinogradi</v>
          </cell>
        </row>
        <row r="141">
          <cell r="B141" t="str">
            <v>Knin</v>
          </cell>
        </row>
        <row r="142">
          <cell r="B142" t="str">
            <v>Komiža</v>
          </cell>
        </row>
        <row r="143">
          <cell r="B143" t="str">
            <v>Konavle</v>
          </cell>
        </row>
        <row r="144">
          <cell r="B144" t="str">
            <v>Končanica</v>
          </cell>
        </row>
        <row r="145">
          <cell r="B145" t="str">
            <v>Konjščina</v>
          </cell>
        </row>
        <row r="146">
          <cell r="B146" t="str">
            <v>Korčula</v>
          </cell>
        </row>
        <row r="147">
          <cell r="B147" t="str">
            <v>Kraljevica</v>
          </cell>
        </row>
        <row r="148">
          <cell r="B148" t="str">
            <v>Krašić</v>
          </cell>
        </row>
        <row r="149">
          <cell r="B149" t="str">
            <v>Kravarsko</v>
          </cell>
        </row>
        <row r="150">
          <cell r="B150" t="str">
            <v>Križ</v>
          </cell>
        </row>
        <row r="151">
          <cell r="B151" t="str">
            <v>Križevci</v>
          </cell>
        </row>
        <row r="152">
          <cell r="B152" t="str">
            <v>Krnjak</v>
          </cell>
        </row>
        <row r="153">
          <cell r="B153" t="str">
            <v>Kula Norinska</v>
          </cell>
        </row>
        <row r="154">
          <cell r="B154" t="str">
            <v>Kutina</v>
          </cell>
        </row>
        <row r="155">
          <cell r="B155" t="str">
            <v>Labin</v>
          </cell>
        </row>
        <row r="156">
          <cell r="B156" t="str">
            <v>Lanišće</v>
          </cell>
        </row>
        <row r="157">
          <cell r="B157" t="str">
            <v>Lasinja</v>
          </cell>
        </row>
        <row r="158">
          <cell r="B158" t="str">
            <v>Lastovo</v>
          </cell>
        </row>
        <row r="159">
          <cell r="B159" t="str">
            <v>Lepoglava</v>
          </cell>
        </row>
        <row r="160">
          <cell r="B160" t="str">
            <v>Lipovljani</v>
          </cell>
        </row>
        <row r="161">
          <cell r="B161" t="str">
            <v>Lišane Ostrovičke</v>
          </cell>
        </row>
        <row r="162">
          <cell r="B162" t="str">
            <v>Ližnjan</v>
          </cell>
        </row>
        <row r="163">
          <cell r="B163" t="str">
            <v>Lokvičići</v>
          </cell>
        </row>
        <row r="164">
          <cell r="B164" t="str">
            <v>Lovas</v>
          </cell>
        </row>
        <row r="165">
          <cell r="B165" t="str">
            <v>Lovinac</v>
          </cell>
        </row>
        <row r="166">
          <cell r="B166" t="str">
            <v>Ludbreg</v>
          </cell>
        </row>
        <row r="167">
          <cell r="B167" t="str">
            <v>Luka</v>
          </cell>
        </row>
        <row r="168">
          <cell r="B168" t="str">
            <v>Lukač</v>
          </cell>
        </row>
        <row r="169">
          <cell r="B169" t="str">
            <v>Lumbarda</v>
          </cell>
        </row>
        <row r="170">
          <cell r="B170" t="str">
            <v>Lupoglav</v>
          </cell>
        </row>
        <row r="171">
          <cell r="B171" t="str">
            <v>Ljubeščica</v>
          </cell>
        </row>
        <row r="172">
          <cell r="B172" t="str">
            <v>Magadenovac</v>
          </cell>
        </row>
        <row r="173">
          <cell r="B173" t="str">
            <v>Majur</v>
          </cell>
        </row>
        <row r="174">
          <cell r="B174" t="str">
            <v>Makarska</v>
          </cell>
        </row>
        <row r="175">
          <cell r="B175" t="str">
            <v>Mali Bukovec</v>
          </cell>
        </row>
        <row r="176">
          <cell r="B176" t="str">
            <v>Marčana</v>
          </cell>
        </row>
        <row r="177">
          <cell r="B177" t="str">
            <v>Marija Gorica</v>
          </cell>
        </row>
        <row r="178">
          <cell r="B178" t="str">
            <v>Marijanci</v>
          </cell>
        </row>
        <row r="179">
          <cell r="B179" t="str">
            <v>Markušica</v>
          </cell>
        </row>
        <row r="180">
          <cell r="B180" t="str">
            <v>Maruševec</v>
          </cell>
        </row>
        <row r="181">
          <cell r="B181" t="str">
            <v>Medulin</v>
          </cell>
        </row>
        <row r="182">
          <cell r="B182" t="str">
            <v>Metković</v>
          </cell>
        </row>
        <row r="183">
          <cell r="B183" t="str">
            <v>Milna</v>
          </cell>
        </row>
        <row r="184">
          <cell r="B184" t="str">
            <v>Mljet</v>
          </cell>
        </row>
        <row r="185">
          <cell r="B185" t="str">
            <v>Motovun</v>
          </cell>
        </row>
        <row r="186">
          <cell r="B186" t="str">
            <v>Mrkopalj</v>
          </cell>
        </row>
        <row r="187">
          <cell r="B187" t="str">
            <v>Muć</v>
          </cell>
        </row>
        <row r="188">
          <cell r="B188" t="str">
            <v>Murter</v>
          </cell>
        </row>
        <row r="189">
          <cell r="B189" t="str">
            <v>Našice</v>
          </cell>
        </row>
        <row r="190">
          <cell r="B190" t="str">
            <v>Negoslavci</v>
          </cell>
        </row>
        <row r="191">
          <cell r="B191" t="str">
            <v>Nova Gradiška</v>
          </cell>
        </row>
        <row r="192">
          <cell r="B192" t="str">
            <v>Nova Kapela</v>
          </cell>
        </row>
        <row r="193">
          <cell r="B193" t="str">
            <v>Novi Marof</v>
          </cell>
        </row>
        <row r="194">
          <cell r="B194" t="str">
            <v>Novi Vinodolski</v>
          </cell>
        </row>
        <row r="195">
          <cell r="B195" t="str">
            <v>Novska</v>
          </cell>
        </row>
        <row r="196">
          <cell r="B196" t="str">
            <v>Nuštar</v>
          </cell>
        </row>
        <row r="197">
          <cell r="B197" t="str">
            <v>Ogulin</v>
          </cell>
        </row>
        <row r="198">
          <cell r="B198" t="str">
            <v>Okučani</v>
          </cell>
        </row>
        <row r="199">
          <cell r="B199" t="str">
            <v>Omiš</v>
          </cell>
        </row>
        <row r="200">
          <cell r="B200" t="str">
            <v>Opatija</v>
          </cell>
        </row>
        <row r="201">
          <cell r="B201" t="str">
            <v>Opuzen</v>
          </cell>
        </row>
        <row r="202">
          <cell r="B202" t="str">
            <v>Orle</v>
          </cell>
        </row>
        <row r="203">
          <cell r="B203" t="str">
            <v>Otočac</v>
          </cell>
        </row>
        <row r="204">
          <cell r="B204" t="str">
            <v>Otok (Ispostava Sinj)</v>
          </cell>
        </row>
        <row r="205">
          <cell r="B205" t="str">
            <v>Otok (Ispostava Vinkovci)</v>
          </cell>
        </row>
        <row r="206">
          <cell r="B206" t="str">
            <v>Ozalj</v>
          </cell>
        </row>
        <row r="207">
          <cell r="B207" t="str">
            <v>Pakrac</v>
          </cell>
        </row>
        <row r="208">
          <cell r="B208" t="str">
            <v>Pazin</v>
          </cell>
        </row>
        <row r="209">
          <cell r="B209" t="str">
            <v>Perušić</v>
          </cell>
        </row>
        <row r="210">
          <cell r="B210" t="str">
            <v>Petlovac</v>
          </cell>
        </row>
        <row r="211">
          <cell r="B211" t="str">
            <v>Petrijanec</v>
          </cell>
        </row>
        <row r="212">
          <cell r="B212" t="str">
            <v>Petrijevci</v>
          </cell>
        </row>
        <row r="213">
          <cell r="B213" t="str">
            <v>Petrinja</v>
          </cell>
        </row>
        <row r="214">
          <cell r="B214" t="str">
            <v>Pićan</v>
          </cell>
        </row>
        <row r="215">
          <cell r="B215" t="str">
            <v>Pirovac</v>
          </cell>
        </row>
        <row r="216">
          <cell r="B216" t="str">
            <v>Pisarovina</v>
          </cell>
        </row>
        <row r="217">
          <cell r="B217" t="str">
            <v>Pleternica</v>
          </cell>
        </row>
        <row r="218">
          <cell r="B218" t="str">
            <v>Plitvička jezera</v>
          </cell>
        </row>
        <row r="219">
          <cell r="B219" t="str">
            <v>Ploče</v>
          </cell>
        </row>
        <row r="220">
          <cell r="B220" t="str">
            <v>Podbablje</v>
          </cell>
        </row>
        <row r="221">
          <cell r="B221" t="str">
            <v>Podcrkavlje</v>
          </cell>
        </row>
        <row r="222">
          <cell r="B222" t="str">
            <v>Podgora</v>
          </cell>
        </row>
        <row r="223">
          <cell r="B223" t="str">
            <v>Podgorač</v>
          </cell>
        </row>
        <row r="224">
          <cell r="B224" t="str">
            <v>Podstrana</v>
          </cell>
        </row>
        <row r="225">
          <cell r="B225" t="str">
            <v>Pokupsko</v>
          </cell>
        </row>
        <row r="226">
          <cell r="B226" t="str">
            <v>Polača</v>
          </cell>
        </row>
        <row r="227">
          <cell r="B227" t="str">
            <v>Popovac</v>
          </cell>
        </row>
        <row r="228">
          <cell r="B228" t="str">
            <v>Popovača</v>
          </cell>
        </row>
        <row r="229">
          <cell r="B229" t="str">
            <v>Pregrada</v>
          </cell>
        </row>
        <row r="230">
          <cell r="B230" t="str">
            <v>Preseka</v>
          </cell>
        </row>
        <row r="231">
          <cell r="B231" t="str">
            <v>Primošten</v>
          </cell>
        </row>
        <row r="232">
          <cell r="B232" t="str">
            <v>Proložac</v>
          </cell>
        </row>
        <row r="233">
          <cell r="B233" t="str">
            <v>Promina</v>
          </cell>
        </row>
        <row r="234">
          <cell r="B234" t="str">
            <v>Pučišća</v>
          </cell>
        </row>
        <row r="235">
          <cell r="B235" t="str">
            <v>Pušća</v>
          </cell>
        </row>
        <row r="236">
          <cell r="B236" t="str">
            <v>Rakovec</v>
          </cell>
        </row>
        <row r="237">
          <cell r="B237" t="str">
            <v>Rakovica</v>
          </cell>
        </row>
        <row r="238">
          <cell r="B238" t="str">
            <v>Raša</v>
          </cell>
        </row>
        <row r="239">
          <cell r="B239" t="str">
            <v>Ravna Gora</v>
          </cell>
        </row>
        <row r="240">
          <cell r="B240" t="str">
            <v>Rešetari</v>
          </cell>
        </row>
        <row r="241">
          <cell r="B241" t="str">
            <v>Ribnik</v>
          </cell>
        </row>
        <row r="242">
          <cell r="B242" t="str">
            <v>Rovinj</v>
          </cell>
        </row>
        <row r="243">
          <cell r="B243" t="str">
            <v>Rugvica</v>
          </cell>
        </row>
        <row r="244">
          <cell r="B244" t="str">
            <v>Runovići</v>
          </cell>
        </row>
        <row r="245">
          <cell r="B245" t="str">
            <v>Ružić</v>
          </cell>
        </row>
        <row r="246">
          <cell r="B246" t="str">
            <v>Senj</v>
          </cell>
        </row>
        <row r="247">
          <cell r="B247" t="str">
            <v>Sibinj</v>
          </cell>
        </row>
        <row r="248">
          <cell r="B248" t="str">
            <v>Sinj</v>
          </cell>
        </row>
        <row r="249">
          <cell r="B249" t="str">
            <v>Skradin</v>
          </cell>
        </row>
        <row r="250">
          <cell r="B250" t="str">
            <v>Slatina</v>
          </cell>
        </row>
        <row r="251">
          <cell r="B251" t="str">
            <v>Slunj</v>
          </cell>
        </row>
        <row r="252">
          <cell r="B252" t="str">
            <v>Solin</v>
          </cell>
        </row>
        <row r="253">
          <cell r="B253" t="str">
            <v>Sračinec</v>
          </cell>
        </row>
        <row r="254">
          <cell r="B254" t="str">
            <v>Stara Gradiška</v>
          </cell>
        </row>
        <row r="255">
          <cell r="B255" t="str">
            <v>Stari Grad</v>
          </cell>
        </row>
        <row r="256">
          <cell r="B256" t="str">
            <v>Stari Mikanovci</v>
          </cell>
        </row>
        <row r="257">
          <cell r="B257" t="str">
            <v>Staro Petrovo Selo</v>
          </cell>
        </row>
        <row r="258">
          <cell r="B258" t="str">
            <v>Stupnik</v>
          </cell>
        </row>
        <row r="259">
          <cell r="B259" t="str">
            <v>Sutivan</v>
          </cell>
        </row>
        <row r="260">
          <cell r="B260" t="str">
            <v>Sveta Nedjelja (Ispostava Samobor)</v>
          </cell>
        </row>
        <row r="261">
          <cell r="B261" t="str">
            <v>Sveta Nedjelja (Ispostava Pazin)</v>
          </cell>
        </row>
        <row r="262">
          <cell r="B262" t="str">
            <v>Sveti Đurđ</v>
          </cell>
        </row>
        <row r="263">
          <cell r="B263" t="str">
            <v>Sveti Filip i Jakov</v>
          </cell>
        </row>
        <row r="264">
          <cell r="B264" t="str">
            <v>Sveti Ilija</v>
          </cell>
        </row>
        <row r="265">
          <cell r="B265" t="str">
            <v>Sveti Ivan Zelina</v>
          </cell>
        </row>
        <row r="266">
          <cell r="B266" t="str">
            <v>Sveti Lovreč</v>
          </cell>
        </row>
        <row r="267">
          <cell r="B267" t="str">
            <v>Sveti Petar u Šumi</v>
          </cell>
        </row>
        <row r="268">
          <cell r="B268" t="str">
            <v>Svetvinčenat</v>
          </cell>
        </row>
        <row r="269">
          <cell r="B269" t="str">
            <v>Škabrnja</v>
          </cell>
        </row>
        <row r="270">
          <cell r="B270" t="str">
            <v>Špišić Bukovica</v>
          </cell>
        </row>
        <row r="271">
          <cell r="B271" t="str">
            <v>Štefanje</v>
          </cell>
        </row>
        <row r="272">
          <cell r="B272" t="str">
            <v>Štitar</v>
          </cell>
        </row>
        <row r="273">
          <cell r="B273" t="str">
            <v>Tinjan</v>
          </cell>
        </row>
        <row r="274">
          <cell r="B274" t="str">
            <v>Tisno</v>
          </cell>
        </row>
        <row r="275">
          <cell r="B275" t="str">
            <v>Tordinci</v>
          </cell>
        </row>
        <row r="276">
          <cell r="B276" t="str">
            <v>Tribunj</v>
          </cell>
        </row>
        <row r="277">
          <cell r="B277" t="str">
            <v>Trnovec Bartolovečki</v>
          </cell>
        </row>
        <row r="278">
          <cell r="B278" t="str">
            <v>Trogir</v>
          </cell>
        </row>
        <row r="279">
          <cell r="B279" t="str">
            <v>Trpanj</v>
          </cell>
        </row>
        <row r="280">
          <cell r="B280" t="str">
            <v>Tučepi</v>
          </cell>
        </row>
        <row r="281">
          <cell r="B281" t="str">
            <v>Udbina</v>
          </cell>
        </row>
        <row r="282">
          <cell r="B282" t="str">
            <v>Umag</v>
          </cell>
        </row>
        <row r="283">
          <cell r="B283" t="str">
            <v>Unešić</v>
          </cell>
        </row>
        <row r="284">
          <cell r="B284" t="str">
            <v>Valpovo</v>
          </cell>
        </row>
        <row r="285">
          <cell r="B285" t="str">
            <v>Varaždinske Toplice</v>
          </cell>
        </row>
        <row r="286">
          <cell r="B286" t="str">
            <v>Vela Luka</v>
          </cell>
        </row>
        <row r="287">
          <cell r="B287" t="str">
            <v>Velika Gorica</v>
          </cell>
        </row>
        <row r="288">
          <cell r="B288" t="str">
            <v>Velika Kopanica</v>
          </cell>
        </row>
        <row r="289">
          <cell r="B289" t="str">
            <v>Veliki Bukovec</v>
          </cell>
        </row>
        <row r="290">
          <cell r="B290" t="str">
            <v>Veliko Trgovišće</v>
          </cell>
        </row>
        <row r="291">
          <cell r="B291" t="str">
            <v>Vidovec</v>
          </cell>
        </row>
        <row r="292">
          <cell r="B292" t="str">
            <v>Vinica</v>
          </cell>
        </row>
        <row r="293">
          <cell r="B293" t="str">
            <v>Vis</v>
          </cell>
        </row>
        <row r="294">
          <cell r="B294" t="str">
            <v>Visoko</v>
          </cell>
        </row>
        <row r="295">
          <cell r="B295" t="str">
            <v>Višnjan</v>
          </cell>
        </row>
        <row r="296">
          <cell r="B296" t="str">
            <v>Vižinada</v>
          </cell>
        </row>
        <row r="297">
          <cell r="B297" t="str">
            <v>Vladislavci</v>
          </cell>
        </row>
        <row r="298">
          <cell r="B298" t="str">
            <v>Vodice</v>
          </cell>
        </row>
        <row r="299">
          <cell r="B299" t="str">
            <v>Vodnjan</v>
          </cell>
        </row>
        <row r="300">
          <cell r="B300" t="str">
            <v>Vojnić</v>
          </cell>
        </row>
        <row r="301">
          <cell r="B301" t="str">
            <v>Vrbanja</v>
          </cell>
        </row>
        <row r="302">
          <cell r="B302" t="str">
            <v>Vrbje</v>
          </cell>
        </row>
        <row r="303">
          <cell r="B303" t="str">
            <v>Vrbovec</v>
          </cell>
        </row>
        <row r="304">
          <cell r="B304" t="str">
            <v>Vrbovsko</v>
          </cell>
        </row>
        <row r="305">
          <cell r="B305" t="str">
            <v>Vrgorac</v>
          </cell>
        </row>
        <row r="306">
          <cell r="B306" t="str">
            <v>Vrhovine</v>
          </cell>
        </row>
        <row r="307">
          <cell r="B307" t="str">
            <v>Vrlika</v>
          </cell>
        </row>
        <row r="308">
          <cell r="B308" t="str">
            <v>Zadvarje</v>
          </cell>
        </row>
        <row r="309">
          <cell r="B309" t="str">
            <v>Zagvozd</v>
          </cell>
        </row>
        <row r="310">
          <cell r="B310" t="str">
            <v>Zaprešić</v>
          </cell>
        </row>
        <row r="311">
          <cell r="B311" t="str">
            <v>Zlatar</v>
          </cell>
        </row>
        <row r="312">
          <cell r="B312" t="str">
            <v>Zlatar-Bistrica</v>
          </cell>
        </row>
        <row r="313">
          <cell r="B313" t="str">
            <v>Zmijavci</v>
          </cell>
        </row>
        <row r="314">
          <cell r="B314" t="str">
            <v>Žakanje</v>
          </cell>
        </row>
        <row r="315">
          <cell r="B315" t="str">
            <v>Žminj</v>
          </cell>
        </row>
        <row r="316">
          <cell r="B316" t="str">
            <v>Žumberak</v>
          </cell>
        </row>
        <row r="317">
          <cell r="B317" t="str">
            <v>Župa Dubrovačka</v>
          </cell>
        </row>
        <row r="318">
          <cell r="B31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85" zoomScaleNormal="85" zoomScalePageLayoutView="0" workbookViewId="0" topLeftCell="A1">
      <selection activeCell="O43" sqref="O43:R43"/>
    </sheetView>
  </sheetViews>
  <sheetFormatPr defaultColWidth="9.140625" defaultRowHeight="15"/>
  <cols>
    <col min="1" max="16" width="9.140625" style="50" customWidth="1"/>
    <col min="17" max="17" width="7.7109375" style="50" customWidth="1"/>
    <col min="18" max="18" width="14.28125" style="50" customWidth="1"/>
    <col min="19" max="16384" width="9.140625" style="50" customWidth="1"/>
  </cols>
  <sheetData>
    <row r="1" spans="1:18" ht="24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24.75" customHeight="1">
      <c r="A2" s="171" t="s">
        <v>610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24.75" customHeight="1">
      <c r="A3" s="171" t="s">
        <v>1</v>
      </c>
      <c r="B3" s="171"/>
      <c r="C3" s="172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ht="24.75" customHeight="1">
      <c r="A4" s="171" t="s">
        <v>2</v>
      </c>
      <c r="B4" s="171"/>
      <c r="C4" s="172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24.75" customHeight="1">
      <c r="A5" s="173" t="s">
        <v>615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ht="24.75" customHeight="1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</row>
    <row r="7" spans="1:18" ht="24.75" customHeight="1">
      <c r="A7" s="194" t="s">
        <v>4</v>
      </c>
      <c r="B7" s="195"/>
      <c r="C7" s="195"/>
      <c r="D7" s="195"/>
      <c r="E7" s="195"/>
      <c r="F7" s="195"/>
      <c r="G7" s="196"/>
      <c r="H7" s="197"/>
      <c r="I7" s="198"/>
      <c r="J7" s="198"/>
      <c r="K7" s="198"/>
      <c r="L7" s="198"/>
      <c r="M7" s="198"/>
      <c r="N7" s="198"/>
      <c r="O7" s="198"/>
      <c r="P7" s="198"/>
      <c r="Q7" s="198"/>
      <c r="R7" s="199"/>
    </row>
    <row r="8" spans="1:18" ht="24.75" customHeight="1">
      <c r="A8" s="185" t="s">
        <v>5</v>
      </c>
      <c r="B8" s="185"/>
      <c r="C8" s="185"/>
      <c r="D8" s="185"/>
      <c r="E8" s="185"/>
      <c r="F8" s="185"/>
      <c r="G8" s="185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24.75" customHeight="1">
      <c r="A9" s="174" t="s">
        <v>37</v>
      </c>
      <c r="B9" s="175"/>
      <c r="C9" s="175"/>
      <c r="D9" s="175"/>
      <c r="E9" s="176"/>
      <c r="F9" s="176"/>
      <c r="G9" s="177"/>
      <c r="H9" s="180"/>
      <c r="I9" s="181"/>
      <c r="J9" s="181"/>
      <c r="K9" s="191" t="s">
        <v>38</v>
      </c>
      <c r="L9" s="191"/>
      <c r="M9" s="191"/>
      <c r="N9" s="191"/>
      <c r="O9" s="248"/>
      <c r="P9" s="248"/>
      <c r="Q9" s="248"/>
      <c r="R9" s="249"/>
    </row>
    <row r="10" spans="1:18" ht="24.75" customHeight="1">
      <c r="A10" s="185" t="s">
        <v>6</v>
      </c>
      <c r="B10" s="185"/>
      <c r="C10" s="185"/>
      <c r="D10" s="185"/>
      <c r="E10" s="185"/>
      <c r="F10" s="185"/>
      <c r="G10" s="185"/>
      <c r="H10" s="178"/>
      <c r="I10" s="178"/>
      <c r="J10" s="178"/>
      <c r="K10" s="178"/>
      <c r="L10" s="179"/>
      <c r="M10" s="179"/>
      <c r="N10" s="179"/>
      <c r="O10" s="179"/>
      <c r="P10" s="179"/>
      <c r="Q10" s="179"/>
      <c r="R10" s="179"/>
    </row>
    <row r="11" spans="1:18" ht="24.75" customHeight="1">
      <c r="A11" s="185" t="s">
        <v>593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93" t="s">
        <v>39</v>
      </c>
      <c r="P11" s="193"/>
      <c r="Q11" s="193" t="s">
        <v>7</v>
      </c>
      <c r="R11" s="193"/>
    </row>
    <row r="12" spans="1:18" ht="24.75" customHeight="1">
      <c r="A12" s="189" t="s">
        <v>40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</row>
    <row r="13" spans="1:18" ht="24.75" customHeight="1">
      <c r="A13" s="182" t="s">
        <v>10</v>
      </c>
      <c r="B13" s="183" t="s">
        <v>11</v>
      </c>
      <c r="C13" s="183"/>
      <c r="D13" s="183"/>
      <c r="E13" s="183"/>
      <c r="F13" s="183"/>
      <c r="G13" s="183" t="s">
        <v>12</v>
      </c>
      <c r="H13" s="183"/>
      <c r="I13" s="183"/>
      <c r="J13" s="183" t="s">
        <v>13</v>
      </c>
      <c r="K13" s="183"/>
      <c r="L13" s="183"/>
      <c r="M13" s="183" t="s">
        <v>14</v>
      </c>
      <c r="N13" s="183"/>
      <c r="O13" s="183"/>
      <c r="P13" s="183"/>
      <c r="Q13" s="192"/>
      <c r="R13" s="133" t="s">
        <v>15</v>
      </c>
    </row>
    <row r="14" spans="1:18" ht="24.75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34" t="s">
        <v>595</v>
      </c>
    </row>
    <row r="15" spans="1:18" ht="24.75" customHeight="1">
      <c r="A15" s="126" t="s">
        <v>16</v>
      </c>
      <c r="B15" s="126" t="s">
        <v>8</v>
      </c>
      <c r="C15" s="127"/>
      <c r="D15" s="126" t="s">
        <v>9</v>
      </c>
      <c r="E15" s="188"/>
      <c r="F15" s="18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28"/>
    </row>
    <row r="16" spans="1:18" ht="24.75" customHeight="1">
      <c r="A16" s="126" t="s">
        <v>17</v>
      </c>
      <c r="B16" s="126" t="s">
        <v>8</v>
      </c>
      <c r="C16" s="127"/>
      <c r="D16" s="126" t="s">
        <v>9</v>
      </c>
      <c r="E16" s="188"/>
      <c r="F16" s="18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28"/>
    </row>
    <row r="17" spans="1:18" ht="24.75" customHeight="1">
      <c r="A17" s="126" t="s">
        <v>18</v>
      </c>
      <c r="B17" s="126" t="s">
        <v>8</v>
      </c>
      <c r="C17" s="127"/>
      <c r="D17" s="126" t="s">
        <v>9</v>
      </c>
      <c r="E17" s="188"/>
      <c r="F17" s="18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28"/>
    </row>
    <row r="18" spans="1:18" ht="24.75" customHeight="1">
      <c r="A18" s="185" t="s">
        <v>41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24.75" customHeight="1">
      <c r="A19" s="182" t="s">
        <v>10</v>
      </c>
      <c r="B19" s="183" t="s">
        <v>19</v>
      </c>
      <c r="C19" s="183"/>
      <c r="D19" s="183"/>
      <c r="E19" s="183"/>
      <c r="F19" s="183"/>
      <c r="G19" s="183" t="s">
        <v>20</v>
      </c>
      <c r="H19" s="183"/>
      <c r="I19" s="183"/>
      <c r="J19" s="183" t="s">
        <v>594</v>
      </c>
      <c r="K19" s="183"/>
      <c r="L19" s="183"/>
      <c r="M19" s="183"/>
      <c r="N19" s="183"/>
      <c r="O19" s="183"/>
      <c r="P19" s="183" t="s">
        <v>21</v>
      </c>
      <c r="Q19" s="183"/>
      <c r="R19" s="183"/>
    </row>
    <row r="20" spans="1:18" ht="24.75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 t="s">
        <v>22</v>
      </c>
      <c r="Q20" s="183"/>
      <c r="R20" s="183"/>
    </row>
    <row r="21" spans="1:18" ht="24.75" customHeight="1">
      <c r="A21" s="126" t="s">
        <v>16</v>
      </c>
      <c r="B21" s="126" t="s">
        <v>8</v>
      </c>
      <c r="C21" s="127"/>
      <c r="D21" s="126" t="s">
        <v>9</v>
      </c>
      <c r="E21" s="188"/>
      <c r="F21" s="188"/>
      <c r="G21" s="187"/>
      <c r="H21" s="187"/>
      <c r="I21" s="187"/>
      <c r="J21" s="201" t="s">
        <v>42</v>
      </c>
      <c r="K21" s="202"/>
      <c r="L21" s="203"/>
      <c r="M21" s="201" t="s">
        <v>43</v>
      </c>
      <c r="N21" s="204"/>
      <c r="O21" s="203"/>
      <c r="P21" s="186"/>
      <c r="Q21" s="186"/>
      <c r="R21" s="186"/>
    </row>
    <row r="22" spans="1:18" ht="24.75" customHeight="1">
      <c r="A22" s="126" t="s">
        <v>17</v>
      </c>
      <c r="B22" s="126" t="s">
        <v>8</v>
      </c>
      <c r="C22" s="127"/>
      <c r="D22" s="126" t="s">
        <v>9</v>
      </c>
      <c r="E22" s="188"/>
      <c r="F22" s="188"/>
      <c r="G22" s="205"/>
      <c r="H22" s="205"/>
      <c r="I22" s="205"/>
      <c r="J22" s="201" t="s">
        <v>42</v>
      </c>
      <c r="K22" s="202"/>
      <c r="L22" s="203"/>
      <c r="M22" s="201" t="s">
        <v>43</v>
      </c>
      <c r="N22" s="204"/>
      <c r="O22" s="203"/>
      <c r="P22" s="186"/>
      <c r="Q22" s="186"/>
      <c r="R22" s="186"/>
    </row>
    <row r="23" spans="1:18" ht="24.75" customHeight="1">
      <c r="A23" s="185" t="s">
        <v>44</v>
      </c>
      <c r="B23" s="185"/>
      <c r="C23" s="185"/>
      <c r="D23" s="185"/>
      <c r="E23" s="185"/>
      <c r="F23" s="185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</row>
    <row r="24" spans="1:18" ht="24.75" customHeight="1">
      <c r="A24" s="223" t="s">
        <v>23</v>
      </c>
      <c r="B24" s="224"/>
      <c r="C24" s="224"/>
      <c r="D24" s="224"/>
      <c r="E24" s="224"/>
      <c r="F24" s="22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</row>
    <row r="25" spans="1:18" ht="24.75" customHeight="1">
      <c r="A25" s="226" t="s">
        <v>45</v>
      </c>
      <c r="B25" s="226"/>
      <c r="C25" s="226"/>
      <c r="D25" s="226"/>
      <c r="E25" s="226"/>
      <c r="F25" s="226"/>
      <c r="G25" s="226"/>
      <c r="H25" s="226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ht="24.75" customHeight="1">
      <c r="A26" s="129"/>
      <c r="B26" s="240" t="s">
        <v>46</v>
      </c>
      <c r="C26" s="240"/>
      <c r="D26" s="240"/>
      <c r="E26" s="240"/>
      <c r="F26" s="240"/>
      <c r="G26" s="240"/>
      <c r="H26" s="240"/>
      <c r="I26" s="241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1:18" ht="24.75" customHeight="1">
      <c r="A27" s="129"/>
      <c r="B27" s="240" t="s">
        <v>47</v>
      </c>
      <c r="C27" s="240"/>
      <c r="D27" s="240"/>
      <c r="E27" s="240"/>
      <c r="F27" s="240"/>
      <c r="G27" s="240"/>
      <c r="H27" s="240"/>
      <c r="I27" s="241"/>
      <c r="J27" s="168"/>
      <c r="K27" s="168"/>
      <c r="L27" s="168"/>
      <c r="M27" s="168"/>
      <c r="N27" s="168"/>
      <c r="O27" s="168"/>
      <c r="P27" s="168"/>
      <c r="Q27" s="168"/>
      <c r="R27" s="168"/>
    </row>
    <row r="28" spans="1:18" ht="24.75" customHeight="1">
      <c r="A28" s="129"/>
      <c r="B28" s="240" t="s">
        <v>48</v>
      </c>
      <c r="C28" s="240"/>
      <c r="D28" s="240"/>
      <c r="E28" s="240"/>
      <c r="F28" s="240"/>
      <c r="G28" s="240"/>
      <c r="H28" s="240"/>
      <c r="I28" s="240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18" ht="24.75" customHeight="1">
      <c r="A29" s="170" t="s">
        <v>24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  <row r="30" spans="1:18" ht="24.75" customHeight="1">
      <c r="A30" s="211" t="s">
        <v>10</v>
      </c>
      <c r="B30" s="214" t="s">
        <v>49</v>
      </c>
      <c r="C30" s="215"/>
      <c r="D30" s="215"/>
      <c r="E30" s="215"/>
      <c r="F30" s="215"/>
      <c r="G30" s="216"/>
      <c r="H30" s="214" t="s">
        <v>25</v>
      </c>
      <c r="I30" s="215"/>
      <c r="J30" s="215"/>
      <c r="K30" s="233"/>
      <c r="L30" s="211" t="s">
        <v>51</v>
      </c>
      <c r="M30" s="227" t="s">
        <v>26</v>
      </c>
      <c r="N30" s="228"/>
      <c r="O30" s="245" t="s">
        <v>50</v>
      </c>
      <c r="P30" s="246"/>
      <c r="Q30" s="246"/>
      <c r="R30" s="247"/>
    </row>
    <row r="31" spans="1:18" ht="24.75" customHeight="1">
      <c r="A31" s="212"/>
      <c r="B31" s="217"/>
      <c r="C31" s="218"/>
      <c r="D31" s="218"/>
      <c r="E31" s="218"/>
      <c r="F31" s="218"/>
      <c r="G31" s="219"/>
      <c r="H31" s="217"/>
      <c r="I31" s="218"/>
      <c r="J31" s="218"/>
      <c r="K31" s="234"/>
      <c r="L31" s="212"/>
      <c r="M31" s="229"/>
      <c r="N31" s="230"/>
      <c r="O31" s="214" t="s">
        <v>25</v>
      </c>
      <c r="P31" s="215"/>
      <c r="Q31" s="216"/>
      <c r="R31" s="124" t="s">
        <v>52</v>
      </c>
    </row>
    <row r="32" spans="1:18" ht="24.75" customHeight="1">
      <c r="A32" s="212"/>
      <c r="B32" s="217"/>
      <c r="C32" s="218"/>
      <c r="D32" s="218"/>
      <c r="E32" s="218"/>
      <c r="F32" s="218"/>
      <c r="G32" s="219"/>
      <c r="H32" s="217"/>
      <c r="I32" s="218"/>
      <c r="J32" s="218"/>
      <c r="K32" s="234"/>
      <c r="L32" s="212"/>
      <c r="M32" s="229"/>
      <c r="N32" s="230"/>
      <c r="O32" s="217"/>
      <c r="P32" s="218"/>
      <c r="Q32" s="219"/>
      <c r="R32" s="130" t="s">
        <v>53</v>
      </c>
    </row>
    <row r="33" spans="1:18" ht="24.75" customHeight="1">
      <c r="A33" s="213"/>
      <c r="B33" s="220"/>
      <c r="C33" s="221"/>
      <c r="D33" s="221"/>
      <c r="E33" s="221"/>
      <c r="F33" s="221"/>
      <c r="G33" s="222"/>
      <c r="H33" s="220"/>
      <c r="I33" s="221"/>
      <c r="J33" s="221"/>
      <c r="K33" s="235"/>
      <c r="L33" s="213"/>
      <c r="M33" s="231"/>
      <c r="N33" s="232"/>
      <c r="O33" s="220"/>
      <c r="P33" s="221"/>
      <c r="Q33" s="222"/>
      <c r="R33" s="125" t="s">
        <v>54</v>
      </c>
    </row>
    <row r="34" spans="1:18" ht="24.75" customHeight="1">
      <c r="A34" s="126" t="s">
        <v>16</v>
      </c>
      <c r="B34" s="168"/>
      <c r="C34" s="168"/>
      <c r="D34" s="168"/>
      <c r="E34" s="168"/>
      <c r="F34" s="168"/>
      <c r="G34" s="168"/>
      <c r="H34" s="210"/>
      <c r="I34" s="210"/>
      <c r="J34" s="210"/>
      <c r="K34" s="210"/>
      <c r="L34" s="131"/>
      <c r="M34" s="208"/>
      <c r="N34" s="209"/>
      <c r="O34" s="210"/>
      <c r="P34" s="210"/>
      <c r="Q34" s="210"/>
      <c r="R34" s="132"/>
    </row>
    <row r="35" spans="1:18" ht="24.75" customHeight="1">
      <c r="A35" s="126" t="s">
        <v>17</v>
      </c>
      <c r="B35" s="168"/>
      <c r="C35" s="168"/>
      <c r="D35" s="168"/>
      <c r="E35" s="168"/>
      <c r="F35" s="168"/>
      <c r="G35" s="168"/>
      <c r="H35" s="210"/>
      <c r="I35" s="210"/>
      <c r="J35" s="210"/>
      <c r="K35" s="210"/>
      <c r="L35" s="131"/>
      <c r="M35" s="208"/>
      <c r="N35" s="209"/>
      <c r="O35" s="210"/>
      <c r="P35" s="210"/>
      <c r="Q35" s="210"/>
      <c r="R35" s="132"/>
    </row>
    <row r="36" spans="1:18" ht="24.75" customHeight="1">
      <c r="A36" s="126" t="s">
        <v>18</v>
      </c>
      <c r="B36" s="168"/>
      <c r="C36" s="168"/>
      <c r="D36" s="168"/>
      <c r="E36" s="168"/>
      <c r="F36" s="168"/>
      <c r="G36" s="168"/>
      <c r="H36" s="210"/>
      <c r="I36" s="210"/>
      <c r="J36" s="210"/>
      <c r="K36" s="210"/>
      <c r="L36" s="131"/>
      <c r="M36" s="208"/>
      <c r="N36" s="209"/>
      <c r="O36" s="210"/>
      <c r="P36" s="210"/>
      <c r="Q36" s="210"/>
      <c r="R36" s="132"/>
    </row>
    <row r="37" spans="1:18" ht="24.75" customHeight="1">
      <c r="A37" s="126" t="s">
        <v>27</v>
      </c>
      <c r="B37" s="168"/>
      <c r="C37" s="168"/>
      <c r="D37" s="168"/>
      <c r="E37" s="168"/>
      <c r="F37" s="168"/>
      <c r="G37" s="168"/>
      <c r="H37" s="210"/>
      <c r="I37" s="210"/>
      <c r="J37" s="210"/>
      <c r="K37" s="210"/>
      <c r="L37" s="131"/>
      <c r="M37" s="208"/>
      <c r="N37" s="209"/>
      <c r="O37" s="210"/>
      <c r="P37" s="210"/>
      <c r="Q37" s="210"/>
      <c r="R37" s="132"/>
    </row>
    <row r="38" spans="1:18" ht="24.75" customHeight="1">
      <c r="A38" s="126" t="s">
        <v>28</v>
      </c>
      <c r="B38" s="168"/>
      <c r="C38" s="168"/>
      <c r="D38" s="168"/>
      <c r="E38" s="168"/>
      <c r="F38" s="168"/>
      <c r="G38" s="168"/>
      <c r="H38" s="210"/>
      <c r="I38" s="210"/>
      <c r="J38" s="210"/>
      <c r="K38" s="210"/>
      <c r="L38" s="131"/>
      <c r="M38" s="208"/>
      <c r="N38" s="209"/>
      <c r="O38" s="210"/>
      <c r="P38" s="210"/>
      <c r="Q38" s="210"/>
      <c r="R38" s="132"/>
    </row>
    <row r="39" spans="1:18" ht="24.75" customHeight="1">
      <c r="A39" s="126" t="s">
        <v>29</v>
      </c>
      <c r="B39" s="168"/>
      <c r="C39" s="168"/>
      <c r="D39" s="168"/>
      <c r="E39" s="168"/>
      <c r="F39" s="168"/>
      <c r="G39" s="168"/>
      <c r="H39" s="210"/>
      <c r="I39" s="210"/>
      <c r="J39" s="210"/>
      <c r="K39" s="210"/>
      <c r="L39" s="131"/>
      <c r="M39" s="208"/>
      <c r="N39" s="209"/>
      <c r="O39" s="210"/>
      <c r="P39" s="210"/>
      <c r="Q39" s="210"/>
      <c r="R39" s="132"/>
    </row>
    <row r="40" spans="1:18" ht="24.75" customHeight="1">
      <c r="A40" s="126" t="s">
        <v>30</v>
      </c>
      <c r="B40" s="168"/>
      <c r="C40" s="168"/>
      <c r="D40" s="168"/>
      <c r="E40" s="168"/>
      <c r="F40" s="168"/>
      <c r="G40" s="168"/>
      <c r="H40" s="210"/>
      <c r="I40" s="210"/>
      <c r="J40" s="210"/>
      <c r="K40" s="210"/>
      <c r="L40" s="131"/>
      <c r="M40" s="208"/>
      <c r="N40" s="209"/>
      <c r="O40" s="210"/>
      <c r="P40" s="210"/>
      <c r="Q40" s="210"/>
      <c r="R40" s="132"/>
    </row>
    <row r="41" spans="1:18" ht="24.75" customHeight="1">
      <c r="A41" s="170" t="s">
        <v>31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244" t="s">
        <v>32</v>
      </c>
      <c r="P41" s="204"/>
      <c r="Q41" s="204"/>
      <c r="R41" s="203"/>
    </row>
    <row r="42" spans="1:18" ht="24.75" customHeight="1">
      <c r="A42" s="170" t="s">
        <v>33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238"/>
      <c r="P42" s="238"/>
      <c r="Q42" s="238"/>
      <c r="R42" s="238"/>
    </row>
    <row r="43" spans="1:18" ht="24.75" customHeight="1">
      <c r="A43" s="170" t="s">
        <v>34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238"/>
      <c r="P43" s="238"/>
      <c r="Q43" s="238"/>
      <c r="R43" s="238"/>
    </row>
    <row r="44" spans="1:18" ht="24.75" customHeight="1">
      <c r="A44" s="243" t="s">
        <v>35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2">
        <f>O42+O43</f>
        <v>0</v>
      </c>
      <c r="P44" s="242"/>
      <c r="Q44" s="242"/>
      <c r="R44" s="242"/>
    </row>
    <row r="45" spans="1:18" ht="1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</row>
    <row r="46" spans="1:18" ht="24" customHeight="1">
      <c r="A46" s="237" t="s">
        <v>596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</row>
    <row r="47" spans="1:18" ht="24" customHeight="1">
      <c r="A47" s="237" t="s">
        <v>597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</row>
    <row r="48" spans="1:18" ht="15">
      <c r="A48" s="236" t="s">
        <v>598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18" ht="1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</row>
  </sheetData>
  <sheetProtection password="CAC5" sheet="1" formatCells="0" formatColumns="0" formatRows="0" insertColumns="0" insertRows="0" insertHyperlinks="0" deleteColumns="0" deleteRows="0" sort="0" autoFilter="0" pivotTables="0"/>
  <protectedRanges>
    <protectedRange sqref="O9 K9 Q7:R10 O7:P8 O10:P10 H7:J10 M7:N10 K7:L8 K10:L10" name="Raspon1"/>
  </protectedRanges>
  <mergeCells count="117">
    <mergeCell ref="A2:R2"/>
    <mergeCell ref="B36:G36"/>
    <mergeCell ref="B35:G35"/>
    <mergeCell ref="O35:Q35"/>
    <mergeCell ref="B28:I28"/>
    <mergeCell ref="J28:R28"/>
    <mergeCell ref="O9:R9"/>
    <mergeCell ref="M35:N35"/>
    <mergeCell ref="E21:F21"/>
    <mergeCell ref="Q11:R11"/>
    <mergeCell ref="B39:G39"/>
    <mergeCell ref="O36:Q36"/>
    <mergeCell ref="B40:G40"/>
    <mergeCell ref="J27:R27"/>
    <mergeCell ref="O40:Q40"/>
    <mergeCell ref="H38:K38"/>
    <mergeCell ref="H35:K35"/>
    <mergeCell ref="O30:R30"/>
    <mergeCell ref="B37:G37"/>
    <mergeCell ref="L30:L33"/>
    <mergeCell ref="O42:R42"/>
    <mergeCell ref="H40:K40"/>
    <mergeCell ref="M34:N34"/>
    <mergeCell ref="H36:K36"/>
    <mergeCell ref="H37:K37"/>
    <mergeCell ref="O41:R41"/>
    <mergeCell ref="A1:R1"/>
    <mergeCell ref="A45:R45"/>
    <mergeCell ref="J26:R26"/>
    <mergeCell ref="B26:I26"/>
    <mergeCell ref="B27:I27"/>
    <mergeCell ref="B30:G33"/>
    <mergeCell ref="O44:R44"/>
    <mergeCell ref="A41:N41"/>
    <mergeCell ref="A44:N44"/>
    <mergeCell ref="A42:N42"/>
    <mergeCell ref="A48:R48"/>
    <mergeCell ref="A47:R47"/>
    <mergeCell ref="O43:R43"/>
    <mergeCell ref="A43:N43"/>
    <mergeCell ref="B38:G38"/>
    <mergeCell ref="M40:N40"/>
    <mergeCell ref="O39:Q39"/>
    <mergeCell ref="M39:N39"/>
    <mergeCell ref="H39:K39"/>
    <mergeCell ref="A46:R46"/>
    <mergeCell ref="A23:F23"/>
    <mergeCell ref="M22:O22"/>
    <mergeCell ref="A24:F24"/>
    <mergeCell ref="O37:Q37"/>
    <mergeCell ref="O38:Q38"/>
    <mergeCell ref="A25:R25"/>
    <mergeCell ref="G23:R23"/>
    <mergeCell ref="M30:N33"/>
    <mergeCell ref="H30:K33"/>
    <mergeCell ref="M36:N36"/>
    <mergeCell ref="G24:R24"/>
    <mergeCell ref="M38:N38"/>
    <mergeCell ref="O34:Q34"/>
    <mergeCell ref="A29:R29"/>
    <mergeCell ref="A30:A33"/>
    <mergeCell ref="O31:Q33"/>
    <mergeCell ref="H34:K34"/>
    <mergeCell ref="M37:N37"/>
    <mergeCell ref="B34:G34"/>
    <mergeCell ref="M17:Q17"/>
    <mergeCell ref="J22:L22"/>
    <mergeCell ref="J21:L21"/>
    <mergeCell ref="M21:O21"/>
    <mergeCell ref="P19:R19"/>
    <mergeCell ref="G22:I22"/>
    <mergeCell ref="E17:F17"/>
    <mergeCell ref="G19:I20"/>
    <mergeCell ref="B13:F14"/>
    <mergeCell ref="A7:G7"/>
    <mergeCell ref="A8:G8"/>
    <mergeCell ref="A10:G10"/>
    <mergeCell ref="H7:R7"/>
    <mergeCell ref="H8:R8"/>
    <mergeCell ref="G15:I15"/>
    <mergeCell ref="J17:L17"/>
    <mergeCell ref="K9:N9"/>
    <mergeCell ref="A11:N11"/>
    <mergeCell ref="M13:Q14"/>
    <mergeCell ref="O11:P11"/>
    <mergeCell ref="A13:A14"/>
    <mergeCell ref="G13:I14"/>
    <mergeCell ref="M16:Q16"/>
    <mergeCell ref="G16:I16"/>
    <mergeCell ref="J13:L14"/>
    <mergeCell ref="E15:F15"/>
    <mergeCell ref="A49:R49"/>
    <mergeCell ref="A12:R12"/>
    <mergeCell ref="J15:L15"/>
    <mergeCell ref="J16:L16"/>
    <mergeCell ref="E16:F16"/>
    <mergeCell ref="G17:I17"/>
    <mergeCell ref="A19:A20"/>
    <mergeCell ref="B19:F20"/>
    <mergeCell ref="J19:O20"/>
    <mergeCell ref="P20:R20"/>
    <mergeCell ref="A50:R50"/>
    <mergeCell ref="A18:R18"/>
    <mergeCell ref="P22:R22"/>
    <mergeCell ref="G21:I21"/>
    <mergeCell ref="P21:R21"/>
    <mergeCell ref="E22:F22"/>
    <mergeCell ref="M15:Q15"/>
    <mergeCell ref="D3:R3"/>
    <mergeCell ref="D4:R4"/>
    <mergeCell ref="A6:R6"/>
    <mergeCell ref="A3:C3"/>
    <mergeCell ref="A4:C4"/>
    <mergeCell ref="A5:R5"/>
    <mergeCell ref="A9:G9"/>
    <mergeCell ref="H10:R10"/>
    <mergeCell ref="H9:J9"/>
  </mergeCells>
  <dataValidations count="2">
    <dataValidation type="textLength" operator="equal" allowBlank="1" showInputMessage="1" showErrorMessage="1" promptTitle="OIB" prompt="Provjera OIB" errorTitle="OIB" error="za OIB upišite 11 znamenkasti broj" sqref="H10:R10">
      <formula1>11</formula1>
    </dataValidation>
    <dataValidation type="textLength" operator="equal" allowBlank="1" showInputMessage="1" showErrorMessage="1" promptTitle="provjera OIB" prompt="OIB provjera&#10;" errorTitle="Provjera OIB" error="za OIB upišite 11 znamenkasti broj" sqref="H34:K40">
      <formula1>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  <headerFooter>
    <oddFooter>&amp;LHRVATSKA OBRTNIČKA KOMORA&amp;CRadimo s Vama, za Vas.&amp;R&amp;P/9</oddFooter>
  </headerFooter>
  <rowBreaks count="1" manualBreakCount="1">
    <brk id="30" max="17" man="1"/>
  </rowBreaks>
  <colBreaks count="1" manualBreakCount="1">
    <brk id="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140625" style="0" customWidth="1"/>
    <col min="2" max="2" width="28.421875" style="0" customWidth="1"/>
    <col min="3" max="3" width="23.28125" style="0" customWidth="1"/>
    <col min="9" max="9" width="16.421875" style="0" bestFit="1" customWidth="1"/>
    <col min="15" max="15" width="51.28125" style="0" customWidth="1"/>
  </cols>
  <sheetData>
    <row r="1" spans="1:3" ht="15">
      <c r="A1" s="36" t="s">
        <v>240</v>
      </c>
      <c r="B1" s="36" t="s">
        <v>241</v>
      </c>
      <c r="C1" s="1"/>
    </row>
    <row r="2" spans="1:9" ht="15">
      <c r="A2" s="37" t="s">
        <v>242</v>
      </c>
      <c r="B2" s="38">
        <v>2019</v>
      </c>
      <c r="C2" s="39"/>
      <c r="I2" t="s">
        <v>255</v>
      </c>
    </row>
    <row r="3" spans="1:3" ht="39.75" customHeight="1">
      <c r="A3" s="37" t="s">
        <v>243</v>
      </c>
      <c r="B3" s="38">
        <f>godina+1</f>
        <v>2020</v>
      </c>
      <c r="C3" s="1"/>
    </row>
    <row r="4" spans="1:3" ht="15">
      <c r="A4" s="37" t="s">
        <v>244</v>
      </c>
      <c r="B4" s="40"/>
      <c r="C4" s="1"/>
    </row>
    <row r="5" spans="1:3" ht="15">
      <c r="A5" s="1"/>
      <c r="B5" s="41">
        <f>godina-5</f>
        <v>2014</v>
      </c>
      <c r="C5" s="1"/>
    </row>
    <row r="6" spans="1:3" ht="15">
      <c r="A6" s="1"/>
      <c r="B6" s="41">
        <f>godina-4</f>
        <v>2015</v>
      </c>
      <c r="C6" s="1"/>
    </row>
    <row r="7" spans="1:3" ht="15">
      <c r="A7" s="1"/>
      <c r="B7" s="41">
        <f>godina-3</f>
        <v>2016</v>
      </c>
      <c r="C7" s="1"/>
    </row>
    <row r="8" spans="1:3" ht="15">
      <c r="A8" s="1"/>
      <c r="B8" s="41">
        <f>godina-2</f>
        <v>2017</v>
      </c>
      <c r="C8" s="1"/>
    </row>
    <row r="9" spans="1:3" ht="15">
      <c r="A9" s="1"/>
      <c r="B9" s="41">
        <f>godina-1</f>
        <v>2018</v>
      </c>
      <c r="C9" s="1"/>
    </row>
    <row r="10" spans="1:12" ht="15">
      <c r="A10" s="1"/>
      <c r="B10" s="41">
        <f>godina</f>
        <v>2019</v>
      </c>
      <c r="C10" s="1"/>
      <c r="L10" s="48" t="s">
        <v>585</v>
      </c>
    </row>
    <row r="11" spans="1:15" ht="15.75">
      <c r="A11" s="1" t="s">
        <v>245</v>
      </c>
      <c r="B11" s="10"/>
      <c r="C11" s="1"/>
      <c r="H11" s="48" t="s">
        <v>581</v>
      </c>
      <c r="I11">
        <v>1</v>
      </c>
      <c r="J11" t="s">
        <v>583</v>
      </c>
      <c r="L11" s="48">
        <f>VLOOKUP(J11,H11:I14,2,FALSE)</f>
        <v>3</v>
      </c>
      <c r="O11" s="61"/>
    </row>
    <row r="12" spans="1:15" ht="15">
      <c r="A12" s="1"/>
      <c r="B12" s="28" t="s">
        <v>246</v>
      </c>
      <c r="C12" s="1"/>
      <c r="H12" s="48" t="s">
        <v>582</v>
      </c>
      <c r="I12">
        <v>2</v>
      </c>
      <c r="O12">
        <f>VLOOKUP(testp,H11:I14,2,FALSE)</f>
        <v>2</v>
      </c>
    </row>
    <row r="13" spans="1:9" ht="15">
      <c r="A13" s="1"/>
      <c r="B13" s="27" t="s">
        <v>7</v>
      </c>
      <c r="C13" s="1"/>
      <c r="H13" s="48" t="s">
        <v>583</v>
      </c>
      <c r="I13">
        <v>3</v>
      </c>
    </row>
    <row r="14" spans="1:9" ht="15">
      <c r="A14" s="1" t="s">
        <v>247</v>
      </c>
      <c r="B14" s="10"/>
      <c r="C14" s="1"/>
      <c r="H14" s="48" t="s">
        <v>584</v>
      </c>
      <c r="I14">
        <v>4</v>
      </c>
    </row>
    <row r="15" spans="1:3" ht="15">
      <c r="A15" s="1"/>
      <c r="B15" s="28" t="s">
        <v>42</v>
      </c>
      <c r="C15" s="1"/>
    </row>
    <row r="16" spans="1:3" ht="15">
      <c r="A16" s="1"/>
      <c r="B16" s="42" t="s">
        <v>43</v>
      </c>
      <c r="C16" s="1"/>
    </row>
    <row r="17" spans="1:3" ht="15">
      <c r="A17" s="1" t="s">
        <v>248</v>
      </c>
      <c r="B17" s="10"/>
      <c r="C17" s="1"/>
    </row>
    <row r="18" spans="1:9" ht="15">
      <c r="A18" s="1"/>
      <c r="B18" s="28" t="s">
        <v>202</v>
      </c>
      <c r="C18" s="1"/>
      <c r="I18" s="50"/>
    </row>
    <row r="19" spans="1:3" ht="15">
      <c r="A19" s="1"/>
      <c r="B19" s="42" t="s">
        <v>203</v>
      </c>
      <c r="C19" s="1"/>
    </row>
    <row r="20" spans="1:3" ht="15">
      <c r="A20" s="1"/>
      <c r="B20" s="1"/>
      <c r="C20" s="1"/>
    </row>
    <row r="21" spans="1:3" ht="15">
      <c r="A21" s="1" t="s">
        <v>249</v>
      </c>
      <c r="B21" s="43" t="s">
        <v>250</v>
      </c>
      <c r="C21" s="62">
        <v>0</v>
      </c>
    </row>
    <row r="22" spans="1:3" ht="15">
      <c r="A22" s="1"/>
      <c r="B22" s="44" t="s">
        <v>251</v>
      </c>
      <c r="C22" s="62">
        <v>1</v>
      </c>
    </row>
    <row r="23" spans="1:3" ht="15">
      <c r="A23" s="1"/>
      <c r="B23" s="44" t="s">
        <v>252</v>
      </c>
      <c r="C23" s="62">
        <v>2</v>
      </c>
    </row>
    <row r="24" spans="2:3" s="63" customFormat="1" ht="15">
      <c r="B24" s="44"/>
      <c r="C24" s="62"/>
    </row>
    <row r="25" spans="1:3" ht="15">
      <c r="A25" s="1" t="s">
        <v>253</v>
      </c>
      <c r="B25" s="1">
        <f>VLOOKUP('Stranica 6'!F13,podaci!B21:C23,2,FALSE)</f>
        <v>2</v>
      </c>
      <c r="C25" s="1"/>
    </row>
  </sheetData>
  <sheetProtection/>
  <dataValidations count="2">
    <dataValidation type="list" allowBlank="1" showInputMessage="1" showErrorMessage="1" sqref="J11">
      <formula1>testp</formula1>
    </dataValidation>
    <dataValidation type="list" allowBlank="1" showInputMessage="1" showErrorMessage="1" sqref="J18">
      <formula1>odabranoMjesto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25" sqref="J25"/>
    </sheetView>
  </sheetViews>
  <sheetFormatPr defaultColWidth="9.140625" defaultRowHeight="15"/>
  <cols>
    <col min="3" max="3" width="15.7109375" style="0" customWidth="1"/>
  </cols>
  <sheetData>
    <row r="1" spans="1:6" ht="25.5">
      <c r="A1" s="51" t="s">
        <v>575</v>
      </c>
      <c r="B1" s="51" t="s">
        <v>576</v>
      </c>
      <c r="C1" s="52" t="s">
        <v>577</v>
      </c>
      <c r="D1" s="51" t="s">
        <v>578</v>
      </c>
      <c r="E1" s="51" t="s">
        <v>579</v>
      </c>
      <c r="F1" s="52" t="s">
        <v>580</v>
      </c>
    </row>
    <row r="2" spans="1:6" ht="15">
      <c r="A2" s="53">
        <f>IF(DAY('[2]Stranica_4'!B3)=1,'[2]Stranica_4'!B3-DAY('[2]Stranica_4'!B3)+1,DATE(YEAR('[2]Stranica_4'!B3),MONTH('[2]Stranica_4'!B3)+1,1))</f>
        <v>32</v>
      </c>
      <c r="B2" s="53">
        <f>DATE(YEAR('[2]Stranica_4'!D3),MONTH('[2]Stranica_4'!D3)+1,0)</f>
        <v>31</v>
      </c>
      <c r="C2" s="54">
        <f>IF('Stranica 6'!D3="",0,IF(MONTH('Stranica 6'!D3)&lt;MONTH('Stranica 6'!B3),1,MONTH('Stranica 6'!D3)-MONTH('Stranica 6'!B3)+1))</f>
        <v>0</v>
      </c>
      <c r="D2" s="53">
        <f>IF(DAY('[2]Stranica_4'!F3)=1,'[2]Stranica_4'!F3-DAY('[2]Stranica_4'!F3)+1,DATE(YEAR('[2]Stranica_4'!F3),MONTH('[2]Stranica_4'!F3)+1,1))</f>
        <v>32</v>
      </c>
      <c r="E2" s="53">
        <f>DATE(YEAR('[2]Stranica_4'!H3),MONTH('[2]Stranica_4'!H3)+1,0)</f>
        <v>31</v>
      </c>
      <c r="F2" s="55">
        <f>IF('Stranica 6'!H3="",0,IF(MONTH('Stranica 6'!H3)&lt;MONTH('Stranica 6'!F3),1,MONTH('Stranica 6'!H3)-MONTH('Stranica 6'!F3)+1))</f>
        <v>0</v>
      </c>
    </row>
    <row r="3" spans="1:6" ht="15">
      <c r="A3" s="53">
        <f>IF(DAY('[2]Stranica_4'!B4)=1,'[2]Stranica_4'!B4-DAY('[2]Stranica_4'!B4)+1,DATE(YEAR('[2]Stranica_4'!B4),MONTH('[2]Stranica_4'!B4)+1,1))</f>
        <v>32</v>
      </c>
      <c r="B3" s="53">
        <f>DATE(YEAR('[2]Stranica_4'!D4),MONTH('[2]Stranica_4'!D4)+1,0)</f>
        <v>31</v>
      </c>
      <c r="C3" s="54">
        <f>IF('Stranica 6'!D4="",0,IF(MONTH('Stranica 6'!D4)&lt;MONTH('Stranica 6'!B4),1,MONTH('Stranica 6'!D4)-MONTH('Stranica 6'!B4)+1))</f>
        <v>0</v>
      </c>
      <c r="D3" s="53">
        <f>IF(DAY('[2]Stranica_4'!F4)=1,'[2]Stranica_4'!F4-DAY('[2]Stranica_4'!F4)+1,DATE(YEAR('[2]Stranica_4'!F4),MONTH('[2]Stranica_4'!F4)+1,1))</f>
        <v>32</v>
      </c>
      <c r="E3" s="53">
        <f>DATE(YEAR('[2]Stranica_4'!H4),MONTH('[2]Stranica_4'!H4)+1,0)</f>
        <v>31</v>
      </c>
      <c r="F3" s="55">
        <f>IF('Stranica 6'!H4="",0,IF(MONTH('Stranica 6'!H4)&lt;MONTH('Stranica 6'!F4),1,MONTH('Stranica 6'!H4)-MONTH('Stranica 6'!F4)+1))</f>
        <v>0</v>
      </c>
    </row>
    <row r="4" spans="1:6" ht="15">
      <c r="A4" s="53">
        <f>IF(DAY('[2]Stranica_4'!B5)=1,'[2]Stranica_4'!B5-DAY('[2]Stranica_4'!B5)+1,DATE(YEAR('[2]Stranica_4'!B5),MONTH('[2]Stranica_4'!B5)+1,1))</f>
        <v>32</v>
      </c>
      <c r="B4" s="53">
        <f>DATE(YEAR('[2]Stranica_4'!D5),MONTH('[2]Stranica_4'!D5)+1,0)</f>
        <v>31</v>
      </c>
      <c r="C4" s="54">
        <f>IF('Stranica 6'!D5="",0,IF(MONTH('Stranica 6'!D5)&lt;MONTH('Stranica 6'!B5),1,MONTH('Stranica 6'!D5)-MONTH('Stranica 6'!B5)+1))</f>
        <v>0</v>
      </c>
      <c r="D4" s="53">
        <f>IF(DAY('[2]Stranica_4'!F5)=1,'[2]Stranica_4'!F5-DAY('[2]Stranica_4'!F5)+1,DATE(YEAR('[2]Stranica_4'!F5),MONTH('[2]Stranica_4'!F5)+1,1))</f>
        <v>32</v>
      </c>
      <c r="E4" s="53">
        <f>DATE(YEAR('[2]Stranica_4'!H5),MONTH('[2]Stranica_4'!H5)+1,0)</f>
        <v>31</v>
      </c>
      <c r="F4" s="55">
        <f>IF('Stranica 6'!H5="",0,IF(MONTH('Stranica 6'!H5)&lt;MONTH('Stranica 6'!F5),1,MONTH('Stranica 6'!H5)-MONTH('Stranica 6'!F5)+1))</f>
        <v>0</v>
      </c>
    </row>
    <row r="5" spans="1:6" ht="15">
      <c r="A5" s="53">
        <f>IF(DAY('[2]Stranica_4'!B6)=1,'[2]Stranica_4'!B6-DAY('[2]Stranica_4'!B6)+1,DATE(YEAR('[2]Stranica_4'!B6),MONTH('[2]Stranica_4'!B6)+1,1))</f>
        <v>32</v>
      </c>
      <c r="B5" s="53">
        <f>DATE(YEAR('[2]Stranica_4'!D6),MONTH('[2]Stranica_4'!D6)+1,0)</f>
        <v>31</v>
      </c>
      <c r="C5" s="54">
        <f>IF('Stranica 6'!D6="",0,IF(MONTH('Stranica 6'!D6)&lt;MONTH('Stranica 6'!B6),1,MONTH('Stranica 6'!D6)-MONTH('Stranica 6'!B6)+1))</f>
        <v>0</v>
      </c>
      <c r="D5" s="53">
        <f>IF(DAY('[2]Stranica_4'!F6)=1,'[2]Stranica_4'!F6-DAY('[2]Stranica_4'!F6)+1,DATE(YEAR('[2]Stranica_4'!F6),MONTH('[2]Stranica_4'!F6)+1,1))</f>
        <v>32</v>
      </c>
      <c r="E5" s="53">
        <f>DATE(YEAR('[2]Stranica_4'!H6),MONTH('[2]Stranica_4'!H6)+1,0)</f>
        <v>31</v>
      </c>
      <c r="F5" s="55">
        <f>IF('Stranica 6'!H6="",0,IF(MONTH('Stranica 6'!H6)&lt;MONTH('Stranica 6'!F6),1,MONTH('Stranica 6'!H6)-MONTH('Stranica 6'!F6)+1))</f>
        <v>0</v>
      </c>
    </row>
    <row r="6" spans="1:6" ht="15">
      <c r="A6" s="53">
        <f>IF(DAY('[2]Stranica_4'!B7)=1,'[2]Stranica_4'!B7-DAY('[2]Stranica_4'!B7)+1,DATE(YEAR('[2]Stranica_4'!B7),MONTH('[2]Stranica_4'!B7)+1,1))</f>
        <v>32</v>
      </c>
      <c r="B6" s="53">
        <f>DATE(YEAR('[2]Stranica_4'!D7),MONTH('[2]Stranica_4'!D7)+1,0)</f>
        <v>31</v>
      </c>
      <c r="C6" s="54">
        <f>IF('Stranica 6'!D7="",0,IF(MONTH('Stranica 6'!D7)&lt;MONTH('Stranica 6'!B7),1,MONTH('Stranica 6'!D7)-MONTH('Stranica 6'!B7)+1))</f>
        <v>0</v>
      </c>
      <c r="D6" s="53">
        <f>IF(DAY('[2]Stranica_4'!F7)=1,'[2]Stranica_4'!F7-DAY('[2]Stranica_4'!F7)+1,DATE(YEAR('[2]Stranica_4'!F7),MONTH('[2]Stranica_4'!F7)+1,1))</f>
        <v>32</v>
      </c>
      <c r="E6" s="53">
        <f>DATE(YEAR('[2]Stranica_4'!H7),MONTH('[2]Stranica_4'!H7)+1,0)</f>
        <v>31</v>
      </c>
      <c r="F6" s="55">
        <f>IF('Stranica 6'!H7="",0,IF(MONTH('Stranica 6'!H7)&lt;MONTH('Stranica 6'!F7),1,MONTH('Stranica 6'!H7)-MONTH('Stranica 6'!F7)+1))</f>
        <v>0</v>
      </c>
    </row>
    <row r="7" spans="1:6" ht="15">
      <c r="A7" s="53"/>
      <c r="B7" s="56"/>
      <c r="C7" s="57">
        <f>SUM(C2:C6)</f>
        <v>0</v>
      </c>
      <c r="D7" s="56"/>
      <c r="E7" s="44"/>
      <c r="F7" s="57">
        <f>SUM(F2:F6)</f>
        <v>0</v>
      </c>
    </row>
    <row r="8" spans="1:6" ht="15">
      <c r="A8" s="53"/>
      <c r="B8" s="58"/>
      <c r="C8" s="59">
        <f>IF(C7&gt;12,12,C7)</f>
        <v>0</v>
      </c>
      <c r="D8" s="56"/>
      <c r="E8" s="60"/>
      <c r="F8" s="59">
        <f>IF(F7&gt;12,12,F7)</f>
        <v>0</v>
      </c>
    </row>
    <row r="16" ht="15">
      <c r="K16" s="49"/>
    </row>
    <row r="17" ht="15">
      <c r="K17" s="49"/>
    </row>
    <row r="18" ht="15">
      <c r="K18" s="49"/>
    </row>
    <row r="19" ht="15">
      <c r="K19" s="49"/>
    </row>
  </sheetData>
  <sheetProtection/>
  <dataValidations count="1">
    <dataValidation type="list" allowBlank="1" showInputMessage="1" showErrorMessage="1" sqref="L15:L16">
      <formula1>test3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178">
      <selection activeCell="A202" sqref="A202:B202"/>
    </sheetView>
  </sheetViews>
  <sheetFormatPr defaultColWidth="9.140625" defaultRowHeight="15"/>
  <cols>
    <col min="1" max="1" width="33.00390625" style="0" bestFit="1" customWidth="1"/>
  </cols>
  <sheetData>
    <row r="1" spans="1:2" ht="15">
      <c r="A1" t="s">
        <v>256</v>
      </c>
      <c r="B1">
        <v>0</v>
      </c>
    </row>
    <row r="2" spans="1:6" ht="15">
      <c r="A2" t="s">
        <v>257</v>
      </c>
      <c r="B2">
        <v>0.18</v>
      </c>
      <c r="F2">
        <f>VLOOKUP('Stranica 9'!H2,postotak!A1:B321,2,FALSE)</f>
        <v>0</v>
      </c>
    </row>
    <row r="3" spans="1:2" ht="15">
      <c r="A3" t="s">
        <v>258</v>
      </c>
      <c r="B3">
        <v>0</v>
      </c>
    </row>
    <row r="4" spans="1:2" ht="15">
      <c r="A4" t="s">
        <v>259</v>
      </c>
      <c r="B4">
        <v>0.1</v>
      </c>
    </row>
    <row r="5" spans="1:2" ht="15">
      <c r="A5" t="s">
        <v>260</v>
      </c>
      <c r="B5">
        <v>0.09</v>
      </c>
    </row>
    <row r="6" spans="1:2" ht="15">
      <c r="A6" t="s">
        <v>261</v>
      </c>
      <c r="B6">
        <v>0.075</v>
      </c>
    </row>
    <row r="7" spans="1:2" ht="15">
      <c r="A7" t="s">
        <v>262</v>
      </c>
      <c r="B7">
        <v>0</v>
      </c>
    </row>
    <row r="8" spans="1:2" ht="15">
      <c r="A8" t="s">
        <v>263</v>
      </c>
      <c r="B8">
        <v>0.09</v>
      </c>
    </row>
    <row r="9" spans="1:2" ht="15">
      <c r="A9" t="s">
        <v>264</v>
      </c>
      <c r="B9">
        <v>0.14</v>
      </c>
    </row>
    <row r="10" spans="1:2" ht="15">
      <c r="A10" t="s">
        <v>265</v>
      </c>
      <c r="B10">
        <v>0.1</v>
      </c>
    </row>
    <row r="11" spans="1:2" ht="15">
      <c r="A11" t="s">
        <v>266</v>
      </c>
      <c r="B11">
        <v>0.1</v>
      </c>
    </row>
    <row r="12" spans="1:2" ht="15">
      <c r="A12" t="s">
        <v>267</v>
      </c>
      <c r="B12">
        <v>0.1</v>
      </c>
    </row>
    <row r="13" spans="1:2" ht="15">
      <c r="A13" t="s">
        <v>268</v>
      </c>
      <c r="B13">
        <v>0.12</v>
      </c>
    </row>
    <row r="14" spans="1:2" ht="15">
      <c r="A14" t="s">
        <v>269</v>
      </c>
      <c r="B14">
        <v>0.12</v>
      </c>
    </row>
    <row r="15" spans="1:2" ht="15">
      <c r="A15" t="s">
        <v>270</v>
      </c>
      <c r="B15">
        <v>0.13</v>
      </c>
    </row>
    <row r="16" spans="1:2" ht="15">
      <c r="A16" t="s">
        <v>271</v>
      </c>
      <c r="B16">
        <v>0.1</v>
      </c>
    </row>
    <row r="17" spans="1:2" ht="15">
      <c r="A17" t="s">
        <v>272</v>
      </c>
      <c r="B17">
        <v>0.13</v>
      </c>
    </row>
    <row r="18" spans="1:2" ht="15">
      <c r="A18" t="s">
        <v>273</v>
      </c>
      <c r="B18">
        <v>0.15</v>
      </c>
    </row>
    <row r="19" spans="1:2" ht="15">
      <c r="A19" t="s">
        <v>274</v>
      </c>
      <c r="B19">
        <v>0.12</v>
      </c>
    </row>
    <row r="20" spans="1:2" ht="15">
      <c r="A20" t="s">
        <v>275</v>
      </c>
      <c r="B20">
        <v>0.1</v>
      </c>
    </row>
    <row r="21" spans="1:2" ht="15">
      <c r="A21" t="s">
        <v>276</v>
      </c>
      <c r="B21">
        <v>0.1</v>
      </c>
    </row>
    <row r="22" spans="1:2" ht="15">
      <c r="A22" t="s">
        <v>277</v>
      </c>
      <c r="B22">
        <v>0</v>
      </c>
    </row>
    <row r="23" spans="1:2" ht="15">
      <c r="A23" t="s">
        <v>278</v>
      </c>
      <c r="B23">
        <v>0</v>
      </c>
    </row>
    <row r="24" spans="1:2" ht="15">
      <c r="A24" t="s">
        <v>277</v>
      </c>
      <c r="B24">
        <v>0</v>
      </c>
    </row>
    <row r="25" spans="1:2" ht="15">
      <c r="A25" t="s">
        <v>279</v>
      </c>
      <c r="B25">
        <v>0.08</v>
      </c>
    </row>
    <row r="26" spans="1:2" ht="15">
      <c r="A26" t="s">
        <v>280</v>
      </c>
      <c r="B26">
        <v>0.1</v>
      </c>
    </row>
    <row r="27" spans="1:2" ht="15">
      <c r="A27" t="s">
        <v>281</v>
      </c>
      <c r="B27">
        <v>0.05</v>
      </c>
    </row>
    <row r="28" spans="1:2" ht="15">
      <c r="A28" t="s">
        <v>282</v>
      </c>
      <c r="B28">
        <v>0.01</v>
      </c>
    </row>
    <row r="29" spans="1:2" ht="15">
      <c r="A29" t="s">
        <v>283</v>
      </c>
      <c r="B29">
        <v>0.05</v>
      </c>
    </row>
    <row r="30" spans="1:2" ht="15">
      <c r="A30" t="s">
        <v>284</v>
      </c>
      <c r="B30">
        <v>0.03</v>
      </c>
    </row>
    <row r="31" spans="1:2" ht="15">
      <c r="A31" t="s">
        <v>285</v>
      </c>
      <c r="B31">
        <v>0.1</v>
      </c>
    </row>
    <row r="32" spans="1:2" ht="15">
      <c r="A32" t="s">
        <v>286</v>
      </c>
      <c r="B32">
        <v>0.05</v>
      </c>
    </row>
    <row r="33" spans="1:2" ht="15">
      <c r="A33" t="s">
        <v>287</v>
      </c>
      <c r="B33">
        <v>0.01</v>
      </c>
    </row>
    <row r="34" spans="1:2" ht="15">
      <c r="A34" t="s">
        <v>288</v>
      </c>
      <c r="B34">
        <v>0.1</v>
      </c>
    </row>
    <row r="35" spans="1:2" ht="15">
      <c r="A35" t="s">
        <v>289</v>
      </c>
      <c r="B35">
        <v>0.05</v>
      </c>
    </row>
    <row r="36" spans="1:2" ht="15">
      <c r="A36" t="s">
        <v>290</v>
      </c>
      <c r="B36">
        <v>0.07</v>
      </c>
    </row>
    <row r="37" spans="1:2" ht="15">
      <c r="A37" t="s">
        <v>291</v>
      </c>
      <c r="B37">
        <v>0.1</v>
      </c>
    </row>
    <row r="38" spans="1:2" ht="15">
      <c r="A38" t="s">
        <v>292</v>
      </c>
      <c r="B38">
        <v>0.05</v>
      </c>
    </row>
    <row r="39" spans="1:2" ht="15">
      <c r="A39" t="s">
        <v>293</v>
      </c>
      <c r="B39">
        <v>0.12</v>
      </c>
    </row>
    <row r="40" spans="1:2" ht="15">
      <c r="A40" t="s">
        <v>294</v>
      </c>
      <c r="B40">
        <v>0.04</v>
      </c>
    </row>
    <row r="41" spans="1:2" ht="15">
      <c r="A41" t="s">
        <v>295</v>
      </c>
      <c r="B41">
        <v>0.1</v>
      </c>
    </row>
    <row r="42" spans="1:2" ht="15">
      <c r="A42" t="s">
        <v>296</v>
      </c>
      <c r="B42">
        <v>0.03</v>
      </c>
    </row>
    <row r="43" spans="1:2" ht="15">
      <c r="A43" t="s">
        <v>297</v>
      </c>
      <c r="B43">
        <v>0.1</v>
      </c>
    </row>
    <row r="44" spans="1:2" ht="15">
      <c r="A44" t="s">
        <v>298</v>
      </c>
      <c r="B44">
        <v>0.1</v>
      </c>
    </row>
    <row r="45" spans="1:2" ht="15">
      <c r="A45" t="s">
        <v>299</v>
      </c>
      <c r="B45">
        <v>0.1</v>
      </c>
    </row>
    <row r="46" spans="1:2" ht="15">
      <c r="A46" t="s">
        <v>300</v>
      </c>
      <c r="B46">
        <v>0.05</v>
      </c>
    </row>
    <row r="47" spans="1:2" ht="15">
      <c r="A47" t="s">
        <v>301</v>
      </c>
      <c r="B47">
        <v>0.03</v>
      </c>
    </row>
    <row r="48" spans="1:2" ht="15">
      <c r="A48" t="s">
        <v>302</v>
      </c>
      <c r="B48">
        <v>0.1</v>
      </c>
    </row>
    <row r="49" spans="1:2" ht="15">
      <c r="A49" t="s">
        <v>303</v>
      </c>
      <c r="B49">
        <v>0.05</v>
      </c>
    </row>
    <row r="50" spans="1:2" ht="15">
      <c r="A50" t="s">
        <v>304</v>
      </c>
      <c r="B50">
        <v>0.05</v>
      </c>
    </row>
    <row r="51" spans="1:2" ht="15">
      <c r="A51" t="s">
        <v>305</v>
      </c>
      <c r="B51">
        <v>0.1</v>
      </c>
    </row>
    <row r="52" spans="1:2" ht="15">
      <c r="A52" t="s">
        <v>306</v>
      </c>
      <c r="B52">
        <v>0.03</v>
      </c>
    </row>
    <row r="53" spans="1:2" ht="15">
      <c r="A53" t="s">
        <v>307</v>
      </c>
      <c r="B53">
        <v>0.1</v>
      </c>
    </row>
    <row r="54" spans="1:2" ht="15">
      <c r="A54" t="s">
        <v>308</v>
      </c>
      <c r="B54">
        <v>0.1</v>
      </c>
    </row>
    <row r="55" spans="1:2" ht="15">
      <c r="A55" t="s">
        <v>309</v>
      </c>
      <c r="B55">
        <v>0.06</v>
      </c>
    </row>
    <row r="56" spans="1:2" ht="15">
      <c r="A56" t="s">
        <v>310</v>
      </c>
      <c r="B56">
        <v>0.1</v>
      </c>
    </row>
    <row r="57" spans="1:2" ht="15">
      <c r="A57" t="s">
        <v>311</v>
      </c>
      <c r="B57">
        <v>0.06</v>
      </c>
    </row>
    <row r="58" spans="1:2" ht="15">
      <c r="A58" t="s">
        <v>312</v>
      </c>
      <c r="B58">
        <v>0.05</v>
      </c>
    </row>
    <row r="59" spans="1:2" ht="15">
      <c r="A59" t="s">
        <v>313</v>
      </c>
      <c r="B59">
        <v>0.1</v>
      </c>
    </row>
    <row r="60" spans="1:2" ht="15">
      <c r="A60" t="s">
        <v>314</v>
      </c>
      <c r="B60">
        <v>0.02</v>
      </c>
    </row>
    <row r="61" spans="1:2" ht="15">
      <c r="A61" t="s">
        <v>315</v>
      </c>
      <c r="B61">
        <v>0.1</v>
      </c>
    </row>
    <row r="62" spans="1:2" ht="15">
      <c r="A62" t="s">
        <v>316</v>
      </c>
      <c r="B62">
        <v>0.03</v>
      </c>
    </row>
    <row r="63" spans="1:2" ht="15">
      <c r="A63" t="s">
        <v>317</v>
      </c>
      <c r="B63">
        <v>0.05</v>
      </c>
    </row>
    <row r="64" spans="1:2" ht="15">
      <c r="A64" t="s">
        <v>318</v>
      </c>
      <c r="B64">
        <v>0.1</v>
      </c>
    </row>
    <row r="65" spans="1:2" ht="15">
      <c r="A65" t="s">
        <v>319</v>
      </c>
      <c r="B65">
        <v>0.05</v>
      </c>
    </row>
    <row r="66" spans="1:2" ht="15">
      <c r="A66" t="s">
        <v>320</v>
      </c>
      <c r="B66">
        <v>0.05</v>
      </c>
    </row>
    <row r="67" spans="1:2" ht="15">
      <c r="A67" t="s">
        <v>321</v>
      </c>
      <c r="B67">
        <v>0.1</v>
      </c>
    </row>
    <row r="68" spans="1:2" ht="15">
      <c r="A68" t="s">
        <v>322</v>
      </c>
      <c r="B68">
        <v>0.1</v>
      </c>
    </row>
    <row r="69" spans="1:2" ht="15">
      <c r="A69" t="s">
        <v>323</v>
      </c>
      <c r="B69">
        <v>0.1</v>
      </c>
    </row>
    <row r="70" spans="1:2" ht="15">
      <c r="A70" t="s">
        <v>324</v>
      </c>
      <c r="B70">
        <v>0.05</v>
      </c>
    </row>
    <row r="71" spans="1:2" ht="15">
      <c r="A71" t="s">
        <v>325</v>
      </c>
      <c r="B71">
        <v>0.1</v>
      </c>
    </row>
    <row r="72" spans="1:2" ht="15">
      <c r="A72" t="s">
        <v>326</v>
      </c>
      <c r="B72">
        <v>0.1</v>
      </c>
    </row>
    <row r="73" spans="1:2" ht="15">
      <c r="A73" t="s">
        <v>327</v>
      </c>
      <c r="B73">
        <v>0.05</v>
      </c>
    </row>
    <row r="74" spans="1:2" ht="15">
      <c r="A74" t="s">
        <v>328</v>
      </c>
      <c r="B74">
        <v>0.05</v>
      </c>
    </row>
    <row r="75" spans="1:2" ht="15">
      <c r="A75" t="s">
        <v>329</v>
      </c>
      <c r="B75">
        <v>0.08</v>
      </c>
    </row>
    <row r="76" spans="1:2" ht="15">
      <c r="A76" t="s">
        <v>330</v>
      </c>
      <c r="B76">
        <v>0.1</v>
      </c>
    </row>
    <row r="77" spans="1:2" ht="15">
      <c r="A77" t="s">
        <v>331</v>
      </c>
      <c r="B77">
        <v>0.1</v>
      </c>
    </row>
    <row r="78" spans="1:2" ht="15">
      <c r="A78" t="s">
        <v>332</v>
      </c>
      <c r="B78">
        <v>0.08</v>
      </c>
    </row>
    <row r="79" spans="1:2" ht="15">
      <c r="A79" t="s">
        <v>333</v>
      </c>
      <c r="B79">
        <v>0.06</v>
      </c>
    </row>
    <row r="80" spans="1:2" ht="15">
      <c r="A80" t="s">
        <v>334</v>
      </c>
      <c r="B80">
        <v>0.05</v>
      </c>
    </row>
    <row r="81" spans="1:2" ht="15">
      <c r="A81" t="s">
        <v>335</v>
      </c>
      <c r="B81">
        <v>0.05</v>
      </c>
    </row>
    <row r="82" spans="1:2" ht="15">
      <c r="A82" t="s">
        <v>336</v>
      </c>
      <c r="B82">
        <v>0.08</v>
      </c>
    </row>
    <row r="83" spans="1:2" ht="15">
      <c r="A83" t="s">
        <v>337</v>
      </c>
      <c r="B83">
        <v>0.1</v>
      </c>
    </row>
    <row r="84" spans="1:2" ht="15">
      <c r="A84" t="s">
        <v>338</v>
      </c>
      <c r="B84">
        <v>0.02</v>
      </c>
    </row>
    <row r="85" spans="1:2" ht="15">
      <c r="A85" t="s">
        <v>339</v>
      </c>
      <c r="B85">
        <v>0.05</v>
      </c>
    </row>
    <row r="86" spans="1:2" ht="15">
      <c r="A86" t="s">
        <v>340</v>
      </c>
      <c r="B86">
        <v>0.05</v>
      </c>
    </row>
    <row r="87" spans="1:2" ht="15">
      <c r="A87" t="s">
        <v>341</v>
      </c>
      <c r="B87">
        <v>0.06</v>
      </c>
    </row>
    <row r="88" spans="1:2" ht="15">
      <c r="A88" t="s">
        <v>342</v>
      </c>
      <c r="B88">
        <v>0.1</v>
      </c>
    </row>
    <row r="89" spans="1:2" ht="15">
      <c r="A89" t="s">
        <v>343</v>
      </c>
      <c r="B89">
        <v>0.1</v>
      </c>
    </row>
    <row r="90" spans="1:2" ht="15">
      <c r="A90" t="s">
        <v>344</v>
      </c>
      <c r="B90">
        <v>0.1</v>
      </c>
    </row>
    <row r="91" spans="1:2" ht="15">
      <c r="A91" t="s">
        <v>345</v>
      </c>
      <c r="B91">
        <v>0.09</v>
      </c>
    </row>
    <row r="92" spans="1:2" ht="15">
      <c r="A92" t="s">
        <v>346</v>
      </c>
      <c r="B92">
        <v>0.08</v>
      </c>
    </row>
    <row r="93" spans="1:2" ht="15">
      <c r="A93" t="s">
        <v>347</v>
      </c>
      <c r="B93">
        <v>0.05</v>
      </c>
    </row>
    <row r="94" spans="1:2" ht="15">
      <c r="A94" t="s">
        <v>348</v>
      </c>
      <c r="B94">
        <v>0.1</v>
      </c>
    </row>
    <row r="95" spans="1:2" ht="15">
      <c r="A95" t="s">
        <v>349</v>
      </c>
      <c r="B95">
        <v>0.1</v>
      </c>
    </row>
    <row r="96" spans="1:2" ht="15">
      <c r="A96" t="s">
        <v>350</v>
      </c>
      <c r="B96">
        <v>0</v>
      </c>
    </row>
    <row r="97" spans="1:2" ht="15">
      <c r="A97" t="s">
        <v>351</v>
      </c>
      <c r="B97">
        <v>0.01</v>
      </c>
    </row>
    <row r="98" spans="1:2" ht="15">
      <c r="A98" t="s">
        <v>352</v>
      </c>
      <c r="B98">
        <v>0.03</v>
      </c>
    </row>
    <row r="99" spans="1:2" ht="15">
      <c r="A99" t="s">
        <v>353</v>
      </c>
      <c r="B99">
        <v>0.03</v>
      </c>
    </row>
    <row r="100" spans="1:2" ht="15">
      <c r="A100" t="s">
        <v>354</v>
      </c>
      <c r="B100">
        <v>0.03</v>
      </c>
    </row>
    <row r="101" spans="1:2" ht="15">
      <c r="A101" t="s">
        <v>355</v>
      </c>
      <c r="B101">
        <v>0.1</v>
      </c>
    </row>
    <row r="102" spans="1:2" ht="15">
      <c r="A102" t="s">
        <v>356</v>
      </c>
      <c r="B102">
        <v>0.05</v>
      </c>
    </row>
    <row r="103" spans="1:2" ht="15">
      <c r="A103" t="s">
        <v>357</v>
      </c>
      <c r="B103">
        <v>0.1</v>
      </c>
    </row>
    <row r="104" spans="1:2" ht="15">
      <c r="A104" t="s">
        <v>358</v>
      </c>
      <c r="B104">
        <v>0.1</v>
      </c>
    </row>
    <row r="105" spans="1:2" ht="15">
      <c r="A105" t="s">
        <v>359</v>
      </c>
      <c r="B105">
        <v>0.05</v>
      </c>
    </row>
    <row r="106" spans="1:2" ht="15">
      <c r="A106" t="s">
        <v>360</v>
      </c>
      <c r="B106">
        <v>0.1</v>
      </c>
    </row>
    <row r="107" spans="1:2" ht="15">
      <c r="A107" t="s">
        <v>361</v>
      </c>
      <c r="B107">
        <v>0.07</v>
      </c>
    </row>
    <row r="108" spans="1:2" ht="15">
      <c r="A108" t="s">
        <v>362</v>
      </c>
      <c r="B108">
        <v>0.05</v>
      </c>
    </row>
    <row r="109" spans="1:2" ht="15">
      <c r="A109" t="s">
        <v>363</v>
      </c>
      <c r="B109">
        <v>0.05</v>
      </c>
    </row>
    <row r="110" spans="1:2" ht="15">
      <c r="A110" t="s">
        <v>364</v>
      </c>
      <c r="B110">
        <v>0.1</v>
      </c>
    </row>
    <row r="111" spans="1:2" ht="15">
      <c r="A111" t="s">
        <v>365</v>
      </c>
      <c r="B111">
        <v>0.05</v>
      </c>
    </row>
    <row r="112" spans="1:2" ht="15">
      <c r="A112" t="s">
        <v>366</v>
      </c>
      <c r="B112">
        <v>0.1</v>
      </c>
    </row>
    <row r="113" spans="1:2" ht="15">
      <c r="A113" t="s">
        <v>367</v>
      </c>
      <c r="B113">
        <v>0.03</v>
      </c>
    </row>
    <row r="114" spans="1:2" ht="15">
      <c r="A114" t="s">
        <v>368</v>
      </c>
      <c r="B114">
        <v>0.06</v>
      </c>
    </row>
    <row r="115" spans="1:2" ht="15">
      <c r="A115" t="s">
        <v>369</v>
      </c>
      <c r="B115">
        <v>0</v>
      </c>
    </row>
    <row r="116" spans="1:2" ht="15">
      <c r="A116" t="s">
        <v>370</v>
      </c>
      <c r="B116">
        <v>0.12</v>
      </c>
    </row>
    <row r="117" spans="1:2" ht="15">
      <c r="A117" t="s">
        <v>371</v>
      </c>
      <c r="B117">
        <v>0.1</v>
      </c>
    </row>
    <row r="118" spans="1:2" ht="15">
      <c r="A118" t="s">
        <v>372</v>
      </c>
      <c r="B118">
        <v>0.06</v>
      </c>
    </row>
    <row r="119" spans="1:2" ht="15">
      <c r="A119" t="s">
        <v>373</v>
      </c>
      <c r="B119">
        <v>0.1</v>
      </c>
    </row>
    <row r="120" spans="1:2" ht="15">
      <c r="A120" t="s">
        <v>374</v>
      </c>
      <c r="B120">
        <v>0.03</v>
      </c>
    </row>
    <row r="121" spans="1:2" ht="15">
      <c r="A121" t="s">
        <v>375</v>
      </c>
      <c r="B121">
        <v>0.05</v>
      </c>
    </row>
    <row r="122" spans="1:2" ht="15">
      <c r="A122" t="s">
        <v>376</v>
      </c>
      <c r="B122">
        <v>0.1</v>
      </c>
    </row>
    <row r="123" spans="1:2" ht="15">
      <c r="A123" t="s">
        <v>377</v>
      </c>
      <c r="B123">
        <v>0.09</v>
      </c>
    </row>
    <row r="124" spans="1:2" ht="15">
      <c r="A124" t="s">
        <v>378</v>
      </c>
      <c r="B124">
        <v>0.1</v>
      </c>
    </row>
    <row r="125" spans="1:2" ht="15">
      <c r="A125" t="s">
        <v>379</v>
      </c>
      <c r="B125">
        <v>0.1</v>
      </c>
    </row>
    <row r="126" spans="1:2" ht="15">
      <c r="A126" t="s">
        <v>380</v>
      </c>
      <c r="B126">
        <v>0.05</v>
      </c>
    </row>
    <row r="127" spans="1:2" ht="15">
      <c r="A127" t="s">
        <v>381</v>
      </c>
      <c r="B127">
        <v>0.08</v>
      </c>
    </row>
    <row r="128" spans="1:2" ht="15">
      <c r="A128" t="s">
        <v>382</v>
      </c>
      <c r="B128">
        <v>0.1</v>
      </c>
    </row>
    <row r="129" spans="1:2" ht="15">
      <c r="A129" t="s">
        <v>383</v>
      </c>
      <c r="B129">
        <v>0.05</v>
      </c>
    </row>
    <row r="130" spans="1:2" ht="15">
      <c r="A130" t="s">
        <v>384</v>
      </c>
      <c r="B130">
        <v>0.12</v>
      </c>
    </row>
    <row r="131" spans="1:2" ht="15">
      <c r="A131" t="s">
        <v>385</v>
      </c>
      <c r="B131">
        <v>0.05</v>
      </c>
    </row>
    <row r="132" spans="1:2" ht="15">
      <c r="A132" t="s">
        <v>386</v>
      </c>
      <c r="B132">
        <v>0.05</v>
      </c>
    </row>
    <row r="133" spans="1:2" ht="15">
      <c r="A133" t="s">
        <v>387</v>
      </c>
      <c r="B133">
        <v>0.03</v>
      </c>
    </row>
    <row r="134" spans="1:2" ht="15">
      <c r="A134" t="s">
        <v>388</v>
      </c>
      <c r="B134">
        <v>0.12</v>
      </c>
    </row>
    <row r="135" spans="1:2" ht="15">
      <c r="A135" t="s">
        <v>389</v>
      </c>
      <c r="B135">
        <v>0.07</v>
      </c>
    </row>
    <row r="136" spans="1:2" ht="15">
      <c r="A136" t="s">
        <v>390</v>
      </c>
      <c r="B136">
        <v>0.1</v>
      </c>
    </row>
    <row r="137" spans="1:2" ht="15">
      <c r="A137" t="s">
        <v>391</v>
      </c>
      <c r="B137">
        <v>0.1</v>
      </c>
    </row>
    <row r="138" spans="1:2" ht="15">
      <c r="A138" t="s">
        <v>392</v>
      </c>
      <c r="B138">
        <v>0.02</v>
      </c>
    </row>
    <row r="139" spans="1:2" ht="15">
      <c r="A139" t="s">
        <v>393</v>
      </c>
      <c r="B139">
        <v>0.05</v>
      </c>
    </row>
    <row r="140" spans="1:2" ht="15">
      <c r="A140" t="s">
        <v>394</v>
      </c>
      <c r="B140">
        <v>0.05</v>
      </c>
    </row>
    <row r="141" spans="1:2" ht="15">
      <c r="A141" t="s">
        <v>395</v>
      </c>
      <c r="B141">
        <v>0.1</v>
      </c>
    </row>
    <row r="142" spans="1:2" ht="15">
      <c r="A142" t="s">
        <v>396</v>
      </c>
      <c r="B142">
        <v>0.05</v>
      </c>
    </row>
    <row r="143" spans="1:2" ht="15">
      <c r="A143" t="s">
        <v>397</v>
      </c>
      <c r="B143">
        <v>0.1</v>
      </c>
    </row>
    <row r="144" spans="1:2" ht="15">
      <c r="A144" t="s">
        <v>398</v>
      </c>
      <c r="B144">
        <v>0.05</v>
      </c>
    </row>
    <row r="145" spans="1:2" ht="15">
      <c r="A145" t="s">
        <v>399</v>
      </c>
      <c r="B145">
        <v>0.1</v>
      </c>
    </row>
    <row r="146" spans="1:2" ht="15">
      <c r="A146" t="s">
        <v>400</v>
      </c>
      <c r="B146">
        <v>0.06</v>
      </c>
    </row>
    <row r="147" spans="1:2" ht="15">
      <c r="A147" t="s">
        <v>401</v>
      </c>
      <c r="B147">
        <v>0.05</v>
      </c>
    </row>
    <row r="148" spans="1:2" ht="15">
      <c r="A148" t="s">
        <v>402</v>
      </c>
      <c r="B148">
        <v>0.06</v>
      </c>
    </row>
    <row r="149" spans="1:2" ht="15">
      <c r="A149" t="s">
        <v>403</v>
      </c>
      <c r="B149">
        <v>0.05</v>
      </c>
    </row>
    <row r="150" spans="1:2" ht="15">
      <c r="A150" t="s">
        <v>404</v>
      </c>
      <c r="B150">
        <v>0.02</v>
      </c>
    </row>
    <row r="151" spans="1:2" ht="15">
      <c r="A151" t="s">
        <v>405</v>
      </c>
      <c r="B151">
        <v>0.1</v>
      </c>
    </row>
    <row r="152" spans="1:2" ht="15">
      <c r="A152" t="s">
        <v>406</v>
      </c>
      <c r="B152">
        <v>0.08</v>
      </c>
    </row>
    <row r="153" spans="1:2" ht="15">
      <c r="A153" t="s">
        <v>407</v>
      </c>
      <c r="B153">
        <v>0.1</v>
      </c>
    </row>
    <row r="154" spans="1:2" ht="15">
      <c r="A154" t="s">
        <v>408</v>
      </c>
      <c r="B154">
        <v>0.12</v>
      </c>
    </row>
    <row r="155" spans="1:2" s="73" customFormat="1" ht="15">
      <c r="A155" s="73" t="s">
        <v>613</v>
      </c>
      <c r="B155" s="73">
        <v>0.1</v>
      </c>
    </row>
    <row r="156" spans="1:2" ht="15">
      <c r="A156" t="s">
        <v>409</v>
      </c>
      <c r="B156">
        <v>0.06</v>
      </c>
    </row>
    <row r="157" spans="1:2" ht="15">
      <c r="A157" t="s">
        <v>410</v>
      </c>
      <c r="B157">
        <v>0.05</v>
      </c>
    </row>
    <row r="158" spans="1:2" ht="15">
      <c r="A158" t="s">
        <v>411</v>
      </c>
      <c r="B158">
        <v>0.1</v>
      </c>
    </row>
    <row r="159" spans="1:2" ht="15">
      <c r="A159" t="s">
        <v>412</v>
      </c>
      <c r="B159">
        <v>0.03</v>
      </c>
    </row>
    <row r="160" spans="1:2" ht="15">
      <c r="A160" t="s">
        <v>413</v>
      </c>
      <c r="B160">
        <v>0.08</v>
      </c>
    </row>
    <row r="161" spans="1:2" ht="15">
      <c r="A161" t="s">
        <v>414</v>
      </c>
      <c r="B161">
        <v>0.06</v>
      </c>
    </row>
    <row r="162" spans="1:2" ht="15">
      <c r="A162" t="s">
        <v>415</v>
      </c>
      <c r="B162">
        <v>0.06</v>
      </c>
    </row>
    <row r="163" spans="1:2" ht="15">
      <c r="A163" t="s">
        <v>416</v>
      </c>
      <c r="B163">
        <v>0.05</v>
      </c>
    </row>
    <row r="164" spans="1:2" ht="15">
      <c r="A164" t="s">
        <v>417</v>
      </c>
      <c r="B164">
        <v>0.07</v>
      </c>
    </row>
    <row r="165" spans="1:2" ht="15">
      <c r="A165" t="s">
        <v>418</v>
      </c>
      <c r="B165">
        <v>0.05</v>
      </c>
    </row>
    <row r="166" spans="1:2" ht="15">
      <c r="A166" t="s">
        <v>419</v>
      </c>
      <c r="B166">
        <v>0.08</v>
      </c>
    </row>
    <row r="167" spans="1:2" ht="15">
      <c r="A167" t="s">
        <v>420</v>
      </c>
      <c r="B167">
        <v>0.08</v>
      </c>
    </row>
    <row r="168" spans="1:2" ht="15">
      <c r="A168" t="s">
        <v>421</v>
      </c>
      <c r="B168">
        <v>0.05</v>
      </c>
    </row>
    <row r="169" spans="1:2" ht="15">
      <c r="A169" t="s">
        <v>422</v>
      </c>
      <c r="B169">
        <v>0.08</v>
      </c>
    </row>
    <row r="170" spans="1:2" ht="15">
      <c r="A170" t="s">
        <v>423</v>
      </c>
      <c r="B170">
        <v>0.05</v>
      </c>
    </row>
    <row r="171" spans="1:2" ht="15">
      <c r="A171" t="s">
        <v>424</v>
      </c>
      <c r="B171">
        <v>0.01</v>
      </c>
    </row>
    <row r="172" spans="1:2" ht="15">
      <c r="A172" t="s">
        <v>425</v>
      </c>
      <c r="B172">
        <v>0.1</v>
      </c>
    </row>
    <row r="173" spans="1:2" ht="15">
      <c r="A173" t="s">
        <v>426</v>
      </c>
      <c r="B173">
        <v>0.02</v>
      </c>
    </row>
    <row r="174" spans="1:2" ht="15">
      <c r="A174" t="s">
        <v>427</v>
      </c>
      <c r="B174">
        <v>0.05</v>
      </c>
    </row>
    <row r="175" spans="1:2" ht="15">
      <c r="A175" t="s">
        <v>428</v>
      </c>
      <c r="B175">
        <v>0.1</v>
      </c>
    </row>
    <row r="176" spans="1:2" ht="15">
      <c r="A176" t="s">
        <v>429</v>
      </c>
      <c r="B176">
        <v>0.1</v>
      </c>
    </row>
    <row r="177" spans="1:2" ht="15">
      <c r="A177" t="s">
        <v>430</v>
      </c>
      <c r="B177">
        <v>0.05</v>
      </c>
    </row>
    <row r="178" spans="1:2" ht="15">
      <c r="A178" t="s">
        <v>431</v>
      </c>
      <c r="B178">
        <v>0.1</v>
      </c>
    </row>
    <row r="179" spans="1:2" ht="15">
      <c r="A179" t="s">
        <v>432</v>
      </c>
      <c r="B179">
        <v>0.05</v>
      </c>
    </row>
    <row r="180" spans="1:2" ht="15">
      <c r="A180" t="s">
        <v>433</v>
      </c>
      <c r="B180">
        <v>0.05</v>
      </c>
    </row>
    <row r="181" spans="1:2" ht="15">
      <c r="A181" t="s">
        <v>434</v>
      </c>
      <c r="B181">
        <v>0.05</v>
      </c>
    </row>
    <row r="182" spans="1:2" ht="15">
      <c r="A182" t="s">
        <v>435</v>
      </c>
      <c r="B182">
        <v>0.05</v>
      </c>
    </row>
    <row r="183" spans="1:2" ht="15">
      <c r="A183" t="s">
        <v>436</v>
      </c>
      <c r="B183">
        <v>0.1</v>
      </c>
    </row>
    <row r="184" spans="1:2" s="73" customFormat="1" ht="15">
      <c r="A184" s="73" t="s">
        <v>614</v>
      </c>
      <c r="B184" s="73">
        <v>0.08</v>
      </c>
    </row>
    <row r="185" spans="1:2" ht="15">
      <c r="A185" t="s">
        <v>437</v>
      </c>
      <c r="B185">
        <v>0.03</v>
      </c>
    </row>
    <row r="186" spans="1:2" ht="15">
      <c r="A186" t="s">
        <v>438</v>
      </c>
      <c r="B186">
        <v>0.1</v>
      </c>
    </row>
    <row r="187" spans="1:2" ht="15">
      <c r="A187" t="s">
        <v>439</v>
      </c>
      <c r="B187">
        <v>0.01</v>
      </c>
    </row>
    <row r="188" spans="1:2" ht="15">
      <c r="A188" t="s">
        <v>440</v>
      </c>
      <c r="B188">
        <v>0.07</v>
      </c>
    </row>
    <row r="189" spans="1:2" ht="15">
      <c r="A189" t="s">
        <v>441</v>
      </c>
      <c r="B189">
        <v>0.07</v>
      </c>
    </row>
    <row r="190" spans="1:2" ht="15">
      <c r="A190" t="s">
        <v>442</v>
      </c>
      <c r="B190">
        <v>0.06</v>
      </c>
    </row>
    <row r="191" spans="1:2" ht="15">
      <c r="A191" t="s">
        <v>443</v>
      </c>
      <c r="B191">
        <v>0.08</v>
      </c>
    </row>
    <row r="192" spans="1:2" ht="15">
      <c r="A192" t="s">
        <v>444</v>
      </c>
      <c r="B192">
        <v>0.05</v>
      </c>
    </row>
    <row r="193" spans="1:2" ht="15">
      <c r="A193" t="s">
        <v>445</v>
      </c>
      <c r="B193">
        <v>0.12</v>
      </c>
    </row>
    <row r="194" spans="1:2" ht="15">
      <c r="A194" t="s">
        <v>446</v>
      </c>
      <c r="B194">
        <v>0.1</v>
      </c>
    </row>
    <row r="195" spans="1:2" ht="15">
      <c r="A195" t="s">
        <v>447</v>
      </c>
      <c r="B195">
        <v>0.1</v>
      </c>
    </row>
    <row r="196" spans="1:2" ht="15">
      <c r="A196" t="s">
        <v>448</v>
      </c>
      <c r="B196">
        <v>0.07</v>
      </c>
    </row>
    <row r="197" spans="1:2" ht="15">
      <c r="A197" t="s">
        <v>449</v>
      </c>
      <c r="B197">
        <v>0.1</v>
      </c>
    </row>
    <row r="198" spans="1:2" ht="15">
      <c r="A198" t="s">
        <v>450</v>
      </c>
      <c r="B198">
        <v>0.06</v>
      </c>
    </row>
    <row r="199" spans="1:2" ht="15">
      <c r="A199" t="s">
        <v>451</v>
      </c>
      <c r="B199">
        <v>0.05</v>
      </c>
    </row>
    <row r="200" spans="1:2" ht="15">
      <c r="A200" t="s">
        <v>452</v>
      </c>
      <c r="B200">
        <v>0.1</v>
      </c>
    </row>
    <row r="201" spans="1:2" ht="15">
      <c r="A201" t="s">
        <v>453</v>
      </c>
      <c r="B201">
        <v>0.08</v>
      </c>
    </row>
    <row r="202" spans="1:2" ht="15">
      <c r="A202" t="s">
        <v>454</v>
      </c>
      <c r="B202">
        <v>0</v>
      </c>
    </row>
    <row r="203" spans="1:2" ht="15">
      <c r="A203" t="s">
        <v>455</v>
      </c>
      <c r="B203">
        <v>0.1</v>
      </c>
    </row>
    <row r="204" spans="1:2" ht="15">
      <c r="A204" t="s">
        <v>456</v>
      </c>
      <c r="B204">
        <v>0.05</v>
      </c>
    </row>
    <row r="205" spans="1:2" ht="15">
      <c r="A205" t="s">
        <v>457</v>
      </c>
      <c r="B205">
        <v>0.07</v>
      </c>
    </row>
    <row r="206" spans="1:2" ht="15">
      <c r="A206" t="s">
        <v>458</v>
      </c>
      <c r="B206">
        <v>0.05</v>
      </c>
    </row>
    <row r="207" spans="1:2" ht="15">
      <c r="A207" t="s">
        <v>459</v>
      </c>
      <c r="B207" s="73">
        <v>0.05</v>
      </c>
    </row>
    <row r="208" spans="1:2" ht="15">
      <c r="A208" t="s">
        <v>460</v>
      </c>
      <c r="B208">
        <v>0.1</v>
      </c>
    </row>
    <row r="209" spans="1:2" ht="15">
      <c r="A209" t="s">
        <v>461</v>
      </c>
      <c r="B209">
        <v>0.1</v>
      </c>
    </row>
    <row r="210" spans="1:2" ht="15">
      <c r="A210" t="s">
        <v>462</v>
      </c>
      <c r="B210">
        <v>0.09</v>
      </c>
    </row>
    <row r="211" spans="1:2" ht="15">
      <c r="A211" t="s">
        <v>463</v>
      </c>
      <c r="B211">
        <v>0.02</v>
      </c>
    </row>
    <row r="212" spans="1:2" ht="15">
      <c r="A212" t="s">
        <v>464</v>
      </c>
      <c r="B212">
        <v>0.05</v>
      </c>
    </row>
    <row r="213" spans="1:2" ht="15">
      <c r="A213" t="s">
        <v>465</v>
      </c>
      <c r="B213">
        <v>0.05</v>
      </c>
    </row>
    <row r="214" spans="1:2" ht="15">
      <c r="A214" t="s">
        <v>466</v>
      </c>
      <c r="B214">
        <v>0.05</v>
      </c>
    </row>
    <row r="215" spans="1:2" ht="15">
      <c r="A215" t="s">
        <v>467</v>
      </c>
      <c r="B215">
        <v>0.1</v>
      </c>
    </row>
    <row r="216" spans="1:2" ht="15">
      <c r="A216" t="s">
        <v>468</v>
      </c>
      <c r="B216">
        <v>0</v>
      </c>
    </row>
    <row r="217" spans="1:2" ht="15">
      <c r="A217" t="s">
        <v>469</v>
      </c>
      <c r="B217">
        <v>0.06</v>
      </c>
    </row>
    <row r="218" spans="1:2" ht="15">
      <c r="A218" t="s">
        <v>470</v>
      </c>
      <c r="B218">
        <v>0.06</v>
      </c>
    </row>
    <row r="219" spans="1:2" ht="15">
      <c r="A219" t="s">
        <v>471</v>
      </c>
      <c r="B219">
        <v>0.1</v>
      </c>
    </row>
    <row r="220" spans="1:2" ht="15">
      <c r="A220" t="s">
        <v>472</v>
      </c>
      <c r="B220">
        <v>0.05</v>
      </c>
    </row>
    <row r="221" spans="1:2" ht="15">
      <c r="A221" t="s">
        <v>473</v>
      </c>
      <c r="B221">
        <v>0.091667</v>
      </c>
    </row>
    <row r="222" spans="1:2" ht="15">
      <c r="A222" t="s">
        <v>474</v>
      </c>
      <c r="B222">
        <v>0.06</v>
      </c>
    </row>
    <row r="223" spans="1:2" ht="15">
      <c r="A223" t="s">
        <v>475</v>
      </c>
      <c r="B223">
        <v>0.05</v>
      </c>
    </row>
    <row r="224" spans="1:2" ht="15">
      <c r="A224" t="s">
        <v>476</v>
      </c>
      <c r="B224">
        <v>0.1</v>
      </c>
    </row>
    <row r="225" spans="1:2" ht="15">
      <c r="A225" t="s">
        <v>477</v>
      </c>
      <c r="B225">
        <v>0.05</v>
      </c>
    </row>
    <row r="226" spans="1:2" ht="15">
      <c r="A226" t="s">
        <v>478</v>
      </c>
      <c r="B226">
        <v>0.08</v>
      </c>
    </row>
    <row r="227" spans="1:2" ht="15">
      <c r="A227" t="s">
        <v>479</v>
      </c>
      <c r="B227">
        <v>0.05</v>
      </c>
    </row>
    <row r="228" spans="1:2" ht="15">
      <c r="A228" t="s">
        <v>480</v>
      </c>
      <c r="B228">
        <v>0.1</v>
      </c>
    </row>
    <row r="229" spans="1:2" ht="15">
      <c r="A229" t="s">
        <v>481</v>
      </c>
      <c r="B229">
        <v>0.03</v>
      </c>
    </row>
    <row r="230" spans="1:2" ht="15">
      <c r="A230" t="s">
        <v>482</v>
      </c>
      <c r="B230">
        <v>0.06</v>
      </c>
    </row>
    <row r="231" spans="1:2" ht="15">
      <c r="A231" t="s">
        <v>483</v>
      </c>
      <c r="B231">
        <v>0.1</v>
      </c>
    </row>
    <row r="232" spans="1:2" ht="15">
      <c r="A232" t="s">
        <v>484</v>
      </c>
      <c r="B232">
        <v>0.05</v>
      </c>
    </row>
    <row r="233" spans="1:2" ht="15">
      <c r="A233" t="s">
        <v>485</v>
      </c>
      <c r="B233">
        <v>0.1</v>
      </c>
    </row>
    <row r="234" spans="1:2" ht="15">
      <c r="A234" t="s">
        <v>486</v>
      </c>
      <c r="B234">
        <v>0.05</v>
      </c>
    </row>
    <row r="235" spans="1:2" ht="15">
      <c r="A235" t="s">
        <v>487</v>
      </c>
      <c r="B235">
        <v>0.05</v>
      </c>
    </row>
    <row r="236" spans="1:2" ht="15">
      <c r="A236" t="s">
        <v>488</v>
      </c>
      <c r="B236">
        <v>0.05</v>
      </c>
    </row>
    <row r="237" spans="1:2" ht="15">
      <c r="A237" t="s">
        <v>489</v>
      </c>
      <c r="B237">
        <v>0.1</v>
      </c>
    </row>
    <row r="238" spans="1:2" ht="15">
      <c r="A238" t="s">
        <v>490</v>
      </c>
      <c r="B238">
        <v>0.03</v>
      </c>
    </row>
    <row r="239" spans="1:2" s="73" customFormat="1" ht="15">
      <c r="A239" s="73" t="s">
        <v>611</v>
      </c>
      <c r="B239" s="73">
        <v>0.08</v>
      </c>
    </row>
    <row r="240" spans="1:2" ht="15">
      <c r="A240" t="s">
        <v>491</v>
      </c>
      <c r="B240">
        <v>0.08</v>
      </c>
    </row>
    <row r="241" spans="1:2" ht="15">
      <c r="A241" t="s">
        <v>492</v>
      </c>
      <c r="B241">
        <v>0.06</v>
      </c>
    </row>
    <row r="242" spans="1:2" ht="15">
      <c r="A242" t="s">
        <v>493</v>
      </c>
      <c r="B242">
        <v>0.075</v>
      </c>
    </row>
    <row r="243" spans="1:2" ht="15">
      <c r="A243" t="s">
        <v>494</v>
      </c>
      <c r="B243">
        <v>0.1</v>
      </c>
    </row>
    <row r="244" spans="1:2" ht="15">
      <c r="A244" t="s">
        <v>495</v>
      </c>
      <c r="B244">
        <v>0.05</v>
      </c>
    </row>
    <row r="245" spans="1:2" ht="15">
      <c r="A245" t="s">
        <v>496</v>
      </c>
      <c r="B245">
        <v>0.06</v>
      </c>
    </row>
    <row r="246" spans="1:2" ht="15">
      <c r="A246" t="s">
        <v>497</v>
      </c>
      <c r="B246">
        <v>0.06</v>
      </c>
    </row>
    <row r="247" spans="1:2" ht="15">
      <c r="A247" t="s">
        <v>498</v>
      </c>
      <c r="B247">
        <v>0.06</v>
      </c>
    </row>
    <row r="248" spans="1:2" ht="15">
      <c r="A248" t="s">
        <v>499</v>
      </c>
      <c r="B248">
        <v>0.05</v>
      </c>
    </row>
    <row r="249" spans="1:2" ht="15">
      <c r="A249" t="s">
        <v>500</v>
      </c>
      <c r="B249">
        <v>0.1</v>
      </c>
    </row>
    <row r="250" spans="1:2" ht="15">
      <c r="A250" t="s">
        <v>501</v>
      </c>
      <c r="B250">
        <v>0.1</v>
      </c>
    </row>
    <row r="251" spans="1:2" ht="15">
      <c r="A251" t="s">
        <v>502</v>
      </c>
      <c r="B251">
        <v>0.08</v>
      </c>
    </row>
    <row r="252" spans="1:2" ht="15">
      <c r="A252" t="s">
        <v>503</v>
      </c>
      <c r="B252">
        <v>0.05</v>
      </c>
    </row>
    <row r="253" spans="1:2" ht="15">
      <c r="A253" t="s">
        <v>504</v>
      </c>
      <c r="B253">
        <v>0.06</v>
      </c>
    </row>
    <row r="254" spans="1:2" ht="15">
      <c r="A254" t="s">
        <v>505</v>
      </c>
      <c r="B254">
        <v>0.05</v>
      </c>
    </row>
    <row r="255" spans="1:2" ht="15">
      <c r="A255" t="s">
        <v>506</v>
      </c>
      <c r="B255">
        <v>0.1</v>
      </c>
    </row>
    <row r="256" spans="1:2" ht="15">
      <c r="A256" t="s">
        <v>507</v>
      </c>
      <c r="B256">
        <v>0.05</v>
      </c>
    </row>
    <row r="257" spans="1:2" ht="15">
      <c r="A257" t="s">
        <v>508</v>
      </c>
      <c r="B257">
        <v>0.05</v>
      </c>
    </row>
    <row r="258" spans="1:2" ht="15">
      <c r="A258" t="s">
        <v>509</v>
      </c>
      <c r="B258">
        <v>0.1</v>
      </c>
    </row>
    <row r="259" spans="1:2" ht="15">
      <c r="A259" t="s">
        <v>510</v>
      </c>
      <c r="B259">
        <v>0.1</v>
      </c>
    </row>
    <row r="260" spans="1:2" ht="15">
      <c r="A260" t="s">
        <v>511</v>
      </c>
      <c r="B260">
        <v>0.1</v>
      </c>
    </row>
    <row r="261" spans="1:2" ht="15">
      <c r="A261" t="s">
        <v>512</v>
      </c>
      <c r="B261">
        <v>0.06</v>
      </c>
    </row>
    <row r="262" spans="1:2" ht="15">
      <c r="A262" t="s">
        <v>513</v>
      </c>
      <c r="B262">
        <v>0.1</v>
      </c>
    </row>
    <row r="263" spans="1:2" ht="15">
      <c r="A263" t="s">
        <v>514</v>
      </c>
      <c r="B263">
        <v>0</v>
      </c>
    </row>
    <row r="264" spans="1:2" ht="15">
      <c r="A264" t="s">
        <v>515</v>
      </c>
      <c r="B264" s="73">
        <v>0</v>
      </c>
    </row>
    <row r="265" spans="1:2" ht="15">
      <c r="A265" t="s">
        <v>516</v>
      </c>
      <c r="B265">
        <v>0.05</v>
      </c>
    </row>
    <row r="266" spans="1:2" ht="15">
      <c r="A266" t="s">
        <v>517</v>
      </c>
      <c r="B266">
        <v>0.1</v>
      </c>
    </row>
    <row r="267" spans="1:2" ht="15">
      <c r="A267" t="s">
        <v>518</v>
      </c>
      <c r="B267">
        <v>0.1</v>
      </c>
    </row>
    <row r="268" spans="1:2" ht="15">
      <c r="A268" t="s">
        <v>519</v>
      </c>
      <c r="B268">
        <v>0.12</v>
      </c>
    </row>
    <row r="269" spans="1:2" ht="15">
      <c r="A269" t="s">
        <v>520</v>
      </c>
      <c r="B269">
        <v>0.05</v>
      </c>
    </row>
    <row r="270" spans="1:2" ht="15">
      <c r="A270" t="s">
        <v>521</v>
      </c>
      <c r="B270">
        <v>0.07</v>
      </c>
    </row>
    <row r="271" spans="1:2" ht="15">
      <c r="A271" t="s">
        <v>522</v>
      </c>
      <c r="B271">
        <v>0.05</v>
      </c>
    </row>
    <row r="272" spans="1:2" ht="15">
      <c r="A272" t="s">
        <v>523</v>
      </c>
      <c r="B272">
        <v>0.1</v>
      </c>
    </row>
    <row r="273" spans="1:2" ht="15">
      <c r="A273" t="s">
        <v>524</v>
      </c>
      <c r="B273">
        <v>0.09</v>
      </c>
    </row>
    <row r="274" spans="1:2" ht="15">
      <c r="A274" t="s">
        <v>525</v>
      </c>
      <c r="B274">
        <v>0</v>
      </c>
    </row>
    <row r="275" spans="1:2" ht="15">
      <c r="A275" t="s">
        <v>526</v>
      </c>
      <c r="B275">
        <v>0.1</v>
      </c>
    </row>
    <row r="276" spans="1:2" ht="15">
      <c r="A276" t="s">
        <v>527</v>
      </c>
      <c r="B276">
        <v>0.05</v>
      </c>
    </row>
    <row r="277" spans="1:2" ht="15">
      <c r="A277" t="s">
        <v>528</v>
      </c>
      <c r="B277">
        <v>0.09</v>
      </c>
    </row>
    <row r="278" spans="1:2" ht="15">
      <c r="A278" t="s">
        <v>529</v>
      </c>
      <c r="B278">
        <v>0.05</v>
      </c>
    </row>
    <row r="279" spans="1:2" ht="15">
      <c r="A279" t="s">
        <v>530</v>
      </c>
      <c r="B279">
        <v>0.06</v>
      </c>
    </row>
    <row r="280" spans="1:2" ht="15">
      <c r="A280" t="s">
        <v>531</v>
      </c>
      <c r="B280">
        <v>0.07</v>
      </c>
    </row>
    <row r="281" spans="1:2" ht="15">
      <c r="A281" t="s">
        <v>532</v>
      </c>
      <c r="B281">
        <v>0.08</v>
      </c>
    </row>
    <row r="282" spans="1:2" ht="15">
      <c r="A282" t="s">
        <v>533</v>
      </c>
      <c r="B282">
        <v>0.1</v>
      </c>
    </row>
    <row r="283" spans="1:2" ht="15">
      <c r="A283" t="s">
        <v>534</v>
      </c>
      <c r="B283">
        <v>0.1</v>
      </c>
    </row>
    <row r="284" spans="1:2" ht="15">
      <c r="A284" t="s">
        <v>535</v>
      </c>
      <c r="B284">
        <v>0.05</v>
      </c>
    </row>
    <row r="285" spans="1:2" ht="15">
      <c r="A285" t="s">
        <v>536</v>
      </c>
      <c r="B285">
        <v>0.06</v>
      </c>
    </row>
    <row r="286" spans="1:2" ht="15">
      <c r="A286" t="s">
        <v>537</v>
      </c>
      <c r="B286">
        <v>0.05</v>
      </c>
    </row>
    <row r="287" spans="1:2" ht="15">
      <c r="A287" t="s">
        <v>538</v>
      </c>
      <c r="B287">
        <v>0.08</v>
      </c>
    </row>
    <row r="288" spans="1:2" ht="15">
      <c r="A288" t="s">
        <v>539</v>
      </c>
      <c r="B288">
        <v>0.1</v>
      </c>
    </row>
    <row r="289" spans="1:2" ht="15">
      <c r="A289" t="s">
        <v>540</v>
      </c>
      <c r="B289">
        <v>0.09</v>
      </c>
    </row>
    <row r="290" spans="1:2" ht="15">
      <c r="A290" t="s">
        <v>541</v>
      </c>
      <c r="B290">
        <v>0.12</v>
      </c>
    </row>
    <row r="291" spans="1:2" ht="15">
      <c r="A291" t="s">
        <v>542</v>
      </c>
      <c r="B291">
        <v>0.07</v>
      </c>
    </row>
    <row r="292" spans="1:2" ht="15">
      <c r="A292" t="s">
        <v>543</v>
      </c>
      <c r="B292">
        <v>0.05</v>
      </c>
    </row>
    <row r="293" spans="1:2" ht="15">
      <c r="A293" t="s">
        <v>544</v>
      </c>
      <c r="B293">
        <v>0.075</v>
      </c>
    </row>
    <row r="294" spans="1:2" ht="15">
      <c r="A294" t="s">
        <v>545</v>
      </c>
      <c r="B294">
        <v>0.07</v>
      </c>
    </row>
    <row r="295" spans="1:2" ht="15">
      <c r="A295" t="s">
        <v>546</v>
      </c>
      <c r="B295">
        <v>0.05</v>
      </c>
    </row>
    <row r="296" spans="1:2" ht="15">
      <c r="A296" t="s">
        <v>547</v>
      </c>
      <c r="B296">
        <v>0.03</v>
      </c>
    </row>
    <row r="297" spans="1:2" ht="15">
      <c r="A297" t="s">
        <v>548</v>
      </c>
      <c r="B297">
        <v>0.1</v>
      </c>
    </row>
    <row r="298" spans="1:2" ht="15">
      <c r="A298" t="s">
        <v>549</v>
      </c>
      <c r="B298">
        <v>0.05</v>
      </c>
    </row>
    <row r="299" spans="1:2" ht="15">
      <c r="A299" t="s">
        <v>550</v>
      </c>
      <c r="B299">
        <v>0.03</v>
      </c>
    </row>
    <row r="300" spans="1:2" ht="15">
      <c r="A300" t="s">
        <v>551</v>
      </c>
      <c r="B300">
        <v>0.1</v>
      </c>
    </row>
    <row r="301" spans="1:2" ht="15">
      <c r="A301" t="s">
        <v>552</v>
      </c>
      <c r="B301">
        <v>0.06</v>
      </c>
    </row>
    <row r="302" spans="1:2" ht="15">
      <c r="A302" t="s">
        <v>553</v>
      </c>
      <c r="B302">
        <v>0.075</v>
      </c>
    </row>
    <row r="303" spans="1:2" ht="15">
      <c r="A303" t="s">
        <v>554</v>
      </c>
      <c r="B303">
        <v>0.075</v>
      </c>
    </row>
    <row r="304" spans="1:2" ht="15">
      <c r="A304" t="s">
        <v>555</v>
      </c>
      <c r="B304">
        <v>0.05</v>
      </c>
    </row>
    <row r="305" spans="1:2" ht="15">
      <c r="A305" t="s">
        <v>556</v>
      </c>
      <c r="B305">
        <v>0.03</v>
      </c>
    </row>
    <row r="306" spans="1:2" ht="15">
      <c r="A306" t="s">
        <v>557</v>
      </c>
      <c r="B306">
        <v>0.12</v>
      </c>
    </row>
    <row r="307" spans="1:2" ht="15">
      <c r="A307" t="s">
        <v>558</v>
      </c>
      <c r="B307">
        <v>0.1</v>
      </c>
    </row>
    <row r="308" spans="1:2" ht="15">
      <c r="A308" t="s">
        <v>559</v>
      </c>
      <c r="B308">
        <v>0.1</v>
      </c>
    </row>
    <row r="309" spans="1:2" ht="15">
      <c r="A309" t="s">
        <v>560</v>
      </c>
      <c r="B309">
        <v>0.05</v>
      </c>
    </row>
    <row r="310" spans="1:2" ht="15">
      <c r="A310" t="s">
        <v>561</v>
      </c>
      <c r="B310">
        <v>0.07</v>
      </c>
    </row>
    <row r="311" spans="1:2" ht="15">
      <c r="A311" t="s">
        <v>562</v>
      </c>
      <c r="B311">
        <v>0.01</v>
      </c>
    </row>
    <row r="312" spans="1:2" ht="15">
      <c r="A312" t="s">
        <v>563</v>
      </c>
      <c r="B312">
        <v>0.06</v>
      </c>
    </row>
    <row r="313" spans="1:2" ht="15">
      <c r="A313" t="s">
        <v>564</v>
      </c>
      <c r="B313">
        <v>0.12</v>
      </c>
    </row>
    <row r="314" spans="1:2" ht="15">
      <c r="A314" t="s">
        <v>565</v>
      </c>
      <c r="B314">
        <v>0.1</v>
      </c>
    </row>
    <row r="315" spans="1:2" ht="15">
      <c r="A315" t="s">
        <v>566</v>
      </c>
      <c r="B315">
        <v>0.05</v>
      </c>
    </row>
    <row r="316" spans="1:2" ht="15">
      <c r="A316" t="s">
        <v>567</v>
      </c>
      <c r="B316">
        <v>0.08</v>
      </c>
    </row>
    <row r="317" spans="1:2" ht="15">
      <c r="A317" t="s">
        <v>568</v>
      </c>
      <c r="B317">
        <v>0.05</v>
      </c>
    </row>
    <row r="318" spans="1:2" ht="15">
      <c r="A318" t="s">
        <v>569</v>
      </c>
      <c r="B318">
        <v>0.05</v>
      </c>
    </row>
    <row r="319" spans="1:2" ht="15">
      <c r="A319" t="s">
        <v>570</v>
      </c>
      <c r="B319">
        <v>0.03</v>
      </c>
    </row>
    <row r="320" spans="1:2" ht="15">
      <c r="A320" t="s">
        <v>571</v>
      </c>
      <c r="B320">
        <v>0.1</v>
      </c>
    </row>
    <row r="321" spans="1:2" ht="15">
      <c r="A321" t="s">
        <v>572</v>
      </c>
      <c r="B321">
        <v>0.12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.00390625" style="50" customWidth="1"/>
    <col min="2" max="2" width="24.57421875" style="50" customWidth="1"/>
    <col min="3" max="3" width="10.7109375" style="50" customWidth="1"/>
    <col min="4" max="4" width="5.7109375" style="50" customWidth="1"/>
    <col min="5" max="5" width="5.140625" style="50" customWidth="1"/>
    <col min="6" max="6" width="11.421875" style="50" customWidth="1"/>
    <col min="7" max="7" width="12.28125" style="50" customWidth="1"/>
    <col min="8" max="8" width="17.28125" style="50" customWidth="1"/>
    <col min="9" max="9" width="14.7109375" style="50" customWidth="1"/>
    <col min="10" max="16384" width="9.140625" style="50" customWidth="1"/>
  </cols>
  <sheetData>
    <row r="1" spans="1:9" ht="46.5" customHeight="1">
      <c r="A1" s="258" t="s">
        <v>616</v>
      </c>
      <c r="B1" s="259"/>
      <c r="C1" s="259"/>
      <c r="D1" s="259"/>
      <c r="E1" s="259"/>
      <c r="F1" s="259"/>
      <c r="G1" s="259"/>
      <c r="H1" s="259"/>
      <c r="I1" s="260"/>
    </row>
    <row r="2" spans="1:9" ht="15">
      <c r="A2" s="5"/>
      <c r="B2" s="6" t="s">
        <v>55</v>
      </c>
      <c r="C2" s="6"/>
      <c r="D2" s="6"/>
      <c r="E2" s="6"/>
      <c r="F2" s="6"/>
      <c r="G2" s="6"/>
      <c r="H2" s="6"/>
      <c r="I2" s="7"/>
    </row>
    <row r="3" spans="1:9" ht="15">
      <c r="A3" s="8"/>
      <c r="B3" s="4" t="s">
        <v>65</v>
      </c>
      <c r="C3" s="4"/>
      <c r="D3" s="4"/>
      <c r="E3" s="4"/>
      <c r="F3" s="4"/>
      <c r="G3" s="4"/>
      <c r="H3" s="4"/>
      <c r="I3" s="9"/>
    </row>
    <row r="4" spans="1:9" ht="15">
      <c r="A4" s="8"/>
      <c r="B4" s="4" t="s">
        <v>66</v>
      </c>
      <c r="C4" s="4"/>
      <c r="D4" s="4"/>
      <c r="E4" s="4"/>
      <c r="F4" s="4"/>
      <c r="G4" s="4"/>
      <c r="H4" s="4"/>
      <c r="I4" s="9"/>
    </row>
    <row r="5" spans="1:9" ht="15">
      <c r="A5" s="8"/>
      <c r="B5" s="4"/>
      <c r="C5" s="4"/>
      <c r="D5" s="4"/>
      <c r="E5" s="4"/>
      <c r="F5" s="4"/>
      <c r="G5" s="4"/>
      <c r="H5" s="4"/>
      <c r="I5" s="9"/>
    </row>
    <row r="6" spans="1:9" ht="15">
      <c r="A6" s="8"/>
      <c r="B6" s="4"/>
      <c r="C6" s="4"/>
      <c r="D6" s="4"/>
      <c r="E6" s="4"/>
      <c r="F6" s="4"/>
      <c r="G6" s="4"/>
      <c r="H6" s="4"/>
      <c r="I6" s="9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 t="s">
        <v>67</v>
      </c>
    </row>
    <row r="9" spans="1:9" ht="15">
      <c r="A9" s="261" t="s">
        <v>56</v>
      </c>
      <c r="B9" s="261"/>
      <c r="C9" s="261"/>
      <c r="D9" s="261"/>
      <c r="E9" s="261"/>
      <c r="F9" s="261"/>
      <c r="G9" s="261"/>
      <c r="H9" s="261"/>
      <c r="I9" s="261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61" t="s">
        <v>68</v>
      </c>
      <c r="B11" s="261"/>
      <c r="C11" s="261"/>
      <c r="D11" s="261"/>
      <c r="E11" s="261"/>
      <c r="F11" s="261"/>
      <c r="G11" s="261"/>
      <c r="H11" s="261"/>
      <c r="I11" s="261"/>
    </row>
    <row r="12" spans="1:9" ht="24">
      <c r="A12" s="64" t="s">
        <v>10</v>
      </c>
      <c r="B12" s="3" t="s">
        <v>57</v>
      </c>
      <c r="C12" s="252" t="s">
        <v>58</v>
      </c>
      <c r="D12" s="253"/>
      <c r="E12" s="254"/>
      <c r="F12" s="252" t="s">
        <v>59</v>
      </c>
      <c r="G12" s="254"/>
      <c r="H12" s="3" t="s">
        <v>60</v>
      </c>
      <c r="I12" s="3" t="s">
        <v>61</v>
      </c>
    </row>
    <row r="13" spans="1:9" ht="15">
      <c r="A13" s="65">
        <v>1</v>
      </c>
      <c r="B13" s="65">
        <v>2</v>
      </c>
      <c r="C13" s="262">
        <v>3</v>
      </c>
      <c r="D13" s="263"/>
      <c r="E13" s="264"/>
      <c r="F13" s="262">
        <v>4</v>
      </c>
      <c r="G13" s="264"/>
      <c r="H13" s="65" t="s">
        <v>62</v>
      </c>
      <c r="I13" s="65">
        <v>6</v>
      </c>
    </row>
    <row r="14" spans="1:9" ht="15">
      <c r="A14" s="65" t="s">
        <v>16</v>
      </c>
      <c r="B14" s="106"/>
      <c r="C14" s="251"/>
      <c r="D14" s="251"/>
      <c r="E14" s="251"/>
      <c r="F14" s="251"/>
      <c r="G14" s="251"/>
      <c r="H14" s="120">
        <f aca="true" t="shared" si="0" ref="H14:H19">C14-F14</f>
        <v>0</v>
      </c>
      <c r="I14" s="96"/>
    </row>
    <row r="15" spans="1:9" ht="15">
      <c r="A15" s="65" t="s">
        <v>17</v>
      </c>
      <c r="B15" s="106"/>
      <c r="C15" s="251"/>
      <c r="D15" s="251"/>
      <c r="E15" s="251"/>
      <c r="F15" s="251"/>
      <c r="G15" s="251"/>
      <c r="H15" s="120">
        <f t="shared" si="0"/>
        <v>0</v>
      </c>
      <c r="I15" s="96"/>
    </row>
    <row r="16" spans="1:9" ht="15">
      <c r="A16" s="65" t="s">
        <v>18</v>
      </c>
      <c r="B16" s="106"/>
      <c r="C16" s="251"/>
      <c r="D16" s="251"/>
      <c r="E16" s="251"/>
      <c r="F16" s="251"/>
      <c r="G16" s="251"/>
      <c r="H16" s="120">
        <f t="shared" si="0"/>
        <v>0</v>
      </c>
      <c r="I16" s="96"/>
    </row>
    <row r="17" spans="1:9" ht="15">
      <c r="A17" s="65" t="s">
        <v>27</v>
      </c>
      <c r="B17" s="106"/>
      <c r="C17" s="251"/>
      <c r="D17" s="251"/>
      <c r="E17" s="251"/>
      <c r="F17" s="251"/>
      <c r="G17" s="251"/>
      <c r="H17" s="120">
        <f t="shared" si="0"/>
        <v>0</v>
      </c>
      <c r="I17" s="96"/>
    </row>
    <row r="18" spans="1:9" ht="15">
      <c r="A18" s="65" t="s">
        <v>28</v>
      </c>
      <c r="B18" s="106"/>
      <c r="C18" s="251"/>
      <c r="D18" s="251"/>
      <c r="E18" s="251"/>
      <c r="F18" s="251"/>
      <c r="G18" s="251"/>
      <c r="H18" s="120">
        <f t="shared" si="0"/>
        <v>0</v>
      </c>
      <c r="I18" s="96"/>
    </row>
    <row r="19" spans="1:9" ht="15">
      <c r="A19" s="65" t="s">
        <v>29</v>
      </c>
      <c r="B19" s="106"/>
      <c r="C19" s="251"/>
      <c r="D19" s="251"/>
      <c r="E19" s="251"/>
      <c r="F19" s="251"/>
      <c r="G19" s="251"/>
      <c r="H19" s="120">
        <f t="shared" si="0"/>
        <v>0</v>
      </c>
      <c r="I19" s="96"/>
    </row>
    <row r="20" spans="1:9" ht="15">
      <c r="A20" s="255" t="s">
        <v>63</v>
      </c>
      <c r="B20" s="256"/>
      <c r="C20" s="256"/>
      <c r="D20" s="256"/>
      <c r="E20" s="256"/>
      <c r="F20" s="256"/>
      <c r="G20" s="257"/>
      <c r="H20" s="121">
        <f>SUM(H14:H19)</f>
        <v>0</v>
      </c>
      <c r="I20" s="121">
        <f>SUM(I14:I19)</f>
        <v>0</v>
      </c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38.25" customHeight="1">
      <c r="A22" s="272" t="s">
        <v>69</v>
      </c>
      <c r="B22" s="273"/>
      <c r="C22" s="273"/>
      <c r="D22" s="273"/>
      <c r="E22" s="273"/>
      <c r="F22" s="273"/>
      <c r="G22" s="273"/>
      <c r="H22" s="273"/>
      <c r="I22" s="274"/>
    </row>
    <row r="23" spans="1:9" ht="24">
      <c r="A23" s="64" t="s">
        <v>10</v>
      </c>
      <c r="B23" s="3" t="s">
        <v>57</v>
      </c>
      <c r="C23" s="252" t="s">
        <v>70</v>
      </c>
      <c r="D23" s="267"/>
      <c r="E23" s="252" t="s">
        <v>59</v>
      </c>
      <c r="F23" s="266"/>
      <c r="G23" s="267"/>
      <c r="H23" s="3" t="s">
        <v>60</v>
      </c>
      <c r="I23" s="3" t="s">
        <v>61</v>
      </c>
    </row>
    <row r="24" spans="1:9" ht="15">
      <c r="A24" s="65">
        <v>1</v>
      </c>
      <c r="B24" s="65">
        <v>2</v>
      </c>
      <c r="C24" s="262">
        <v>3</v>
      </c>
      <c r="D24" s="267"/>
      <c r="E24" s="262">
        <v>4</v>
      </c>
      <c r="F24" s="266"/>
      <c r="G24" s="267"/>
      <c r="H24" s="65">
        <v>5</v>
      </c>
      <c r="I24" s="65">
        <v>6</v>
      </c>
    </row>
    <row r="25" spans="1:9" ht="15">
      <c r="A25" s="65" t="s">
        <v>16</v>
      </c>
      <c r="B25" s="106"/>
      <c r="C25" s="251"/>
      <c r="D25" s="251"/>
      <c r="E25" s="251"/>
      <c r="F25" s="265"/>
      <c r="G25" s="265"/>
      <c r="H25" s="86">
        <f aca="true" t="shared" si="1" ref="H25:H30">C25-E25</f>
        <v>0</v>
      </c>
      <c r="I25" s="96"/>
    </row>
    <row r="26" spans="1:9" ht="15">
      <c r="A26" s="65" t="s">
        <v>17</v>
      </c>
      <c r="B26" s="106"/>
      <c r="C26" s="251"/>
      <c r="D26" s="251"/>
      <c r="E26" s="251"/>
      <c r="F26" s="265"/>
      <c r="G26" s="265"/>
      <c r="H26" s="86">
        <f t="shared" si="1"/>
        <v>0</v>
      </c>
      <c r="I26" s="96"/>
    </row>
    <row r="27" spans="1:9" ht="15">
      <c r="A27" s="65" t="s">
        <v>18</v>
      </c>
      <c r="B27" s="106"/>
      <c r="C27" s="251"/>
      <c r="D27" s="251"/>
      <c r="E27" s="251"/>
      <c r="F27" s="265"/>
      <c r="G27" s="265"/>
      <c r="H27" s="86">
        <f t="shared" si="1"/>
        <v>0</v>
      </c>
      <c r="I27" s="96"/>
    </row>
    <row r="28" spans="1:9" ht="15">
      <c r="A28" s="65" t="s">
        <v>27</v>
      </c>
      <c r="B28" s="106"/>
      <c r="C28" s="251"/>
      <c r="D28" s="251"/>
      <c r="E28" s="251"/>
      <c r="F28" s="265"/>
      <c r="G28" s="265"/>
      <c r="H28" s="86">
        <f t="shared" si="1"/>
        <v>0</v>
      </c>
      <c r="I28" s="96"/>
    </row>
    <row r="29" spans="1:9" ht="15">
      <c r="A29" s="65" t="s">
        <v>28</v>
      </c>
      <c r="B29" s="106"/>
      <c r="C29" s="251"/>
      <c r="D29" s="251"/>
      <c r="E29" s="251"/>
      <c r="F29" s="265"/>
      <c r="G29" s="265"/>
      <c r="H29" s="86">
        <f t="shared" si="1"/>
        <v>0</v>
      </c>
      <c r="I29" s="96"/>
    </row>
    <row r="30" spans="1:9" ht="15">
      <c r="A30" s="67" t="s">
        <v>29</v>
      </c>
      <c r="B30" s="106"/>
      <c r="C30" s="251"/>
      <c r="D30" s="265"/>
      <c r="E30" s="251"/>
      <c r="F30" s="265"/>
      <c r="G30" s="265"/>
      <c r="H30" s="86">
        <f t="shared" si="1"/>
        <v>0</v>
      </c>
      <c r="I30" s="96"/>
    </row>
    <row r="31" spans="1:9" ht="15">
      <c r="A31" s="278" t="s">
        <v>64</v>
      </c>
      <c r="B31" s="266"/>
      <c r="C31" s="266"/>
      <c r="D31" s="266"/>
      <c r="E31" s="266"/>
      <c r="F31" s="266"/>
      <c r="G31" s="267"/>
      <c r="H31" s="121">
        <f>SUM(H25:H30)</f>
        <v>0</v>
      </c>
      <c r="I31" s="121">
        <f>SUM(I25:I30)</f>
        <v>0</v>
      </c>
    </row>
    <row r="32" spans="1:9" ht="35.25" customHeight="1">
      <c r="A32" s="275" t="s">
        <v>71</v>
      </c>
      <c r="B32" s="266"/>
      <c r="C32" s="266"/>
      <c r="D32" s="276"/>
      <c r="E32" s="276"/>
      <c r="F32" s="276"/>
      <c r="G32" s="276"/>
      <c r="H32" s="276"/>
      <c r="I32" s="277"/>
    </row>
    <row r="33" spans="1:9" ht="14.25" customHeight="1">
      <c r="A33" s="285" t="s">
        <v>10</v>
      </c>
      <c r="B33" s="281" t="s">
        <v>72</v>
      </c>
      <c r="C33" s="282"/>
      <c r="D33" s="287" t="s">
        <v>60</v>
      </c>
      <c r="E33" s="288"/>
      <c r="F33" s="288"/>
      <c r="G33" s="289"/>
      <c r="H33" s="293" t="s">
        <v>74</v>
      </c>
      <c r="I33" s="294"/>
    </row>
    <row r="34" spans="1:9" ht="12" customHeight="1">
      <c r="A34" s="286"/>
      <c r="B34" s="283"/>
      <c r="C34" s="284"/>
      <c r="D34" s="290"/>
      <c r="E34" s="291"/>
      <c r="F34" s="291"/>
      <c r="G34" s="292"/>
      <c r="H34" s="109" t="s">
        <v>75</v>
      </c>
      <c r="I34" s="109" t="s">
        <v>76</v>
      </c>
    </row>
    <row r="35" spans="1:9" ht="15">
      <c r="A35" s="65">
        <v>1</v>
      </c>
      <c r="B35" s="262">
        <v>2</v>
      </c>
      <c r="C35" s="268"/>
      <c r="D35" s="293">
        <v>3</v>
      </c>
      <c r="E35" s="268"/>
      <c r="F35" s="268"/>
      <c r="G35" s="294"/>
      <c r="H35" s="109">
        <v>4</v>
      </c>
      <c r="I35" s="109">
        <v>5</v>
      </c>
    </row>
    <row r="36" spans="1:9" ht="15">
      <c r="A36" s="65" t="s">
        <v>16</v>
      </c>
      <c r="B36" s="269"/>
      <c r="C36" s="269"/>
      <c r="D36" s="265"/>
      <c r="E36" s="265"/>
      <c r="F36" s="265"/>
      <c r="G36" s="265"/>
      <c r="H36" s="98"/>
      <c r="I36" s="98"/>
    </row>
    <row r="37" spans="1:9" ht="15">
      <c r="A37" s="65" t="s">
        <v>17</v>
      </c>
      <c r="B37" s="269"/>
      <c r="C37" s="269"/>
      <c r="D37" s="265"/>
      <c r="E37" s="265"/>
      <c r="F37" s="265"/>
      <c r="G37" s="265"/>
      <c r="H37" s="98"/>
      <c r="I37" s="98"/>
    </row>
    <row r="38" spans="1:9" ht="15">
      <c r="A38" s="65" t="s">
        <v>18</v>
      </c>
      <c r="B38" s="269"/>
      <c r="C38" s="269"/>
      <c r="D38" s="265"/>
      <c r="E38" s="265"/>
      <c r="F38" s="265"/>
      <c r="G38" s="265"/>
      <c r="H38" s="98"/>
      <c r="I38" s="98"/>
    </row>
    <row r="39" spans="1:9" ht="15">
      <c r="A39" s="65" t="s">
        <v>27</v>
      </c>
      <c r="B39" s="269"/>
      <c r="C39" s="269"/>
      <c r="D39" s="265"/>
      <c r="E39" s="265"/>
      <c r="F39" s="265"/>
      <c r="G39" s="265"/>
      <c r="H39" s="98"/>
      <c r="I39" s="98"/>
    </row>
    <row r="40" spans="1:9" ht="15">
      <c r="A40" s="279" t="s">
        <v>73</v>
      </c>
      <c r="B40" s="280"/>
      <c r="C40" s="280"/>
      <c r="D40" s="295">
        <f>SUM(D36:G39)</f>
        <v>0</v>
      </c>
      <c r="E40" s="266"/>
      <c r="F40" s="266"/>
      <c r="G40" s="267"/>
      <c r="H40" s="88">
        <f>SUM(H36:H39)</f>
        <v>0</v>
      </c>
      <c r="I40" s="88">
        <f>SUM(I36:I39)</f>
        <v>0</v>
      </c>
    </row>
    <row r="41" ht="13.5" customHeight="1"/>
    <row r="42" spans="1:9" ht="29.25" customHeight="1">
      <c r="A42" s="270" t="s">
        <v>77</v>
      </c>
      <c r="B42" s="271"/>
      <c r="C42" s="271"/>
      <c r="D42" s="271"/>
      <c r="E42" s="271"/>
      <c r="F42" s="271"/>
      <c r="G42" s="271"/>
      <c r="H42" s="271"/>
      <c r="I42" s="271"/>
    </row>
    <row r="44" spans="1:9" ht="15">
      <c r="A44" s="250"/>
      <c r="B44" s="250"/>
      <c r="C44" s="250"/>
      <c r="D44" s="250"/>
      <c r="E44" s="250"/>
      <c r="F44" s="250"/>
      <c r="G44" s="250"/>
      <c r="H44" s="250"/>
      <c r="I44" s="250"/>
    </row>
    <row r="45" spans="1:9" ht="15">
      <c r="A45" s="250"/>
      <c r="B45" s="250"/>
      <c r="C45" s="250"/>
      <c r="D45" s="250"/>
      <c r="E45" s="250"/>
      <c r="F45" s="250"/>
      <c r="G45" s="250"/>
      <c r="H45" s="250"/>
      <c r="I45" s="250"/>
    </row>
  </sheetData>
  <sheetProtection password="CAC5" sheet="1" formatCells="0" formatColumns="0" formatRows="0" insertColumns="0" insertRows="0" insertHyperlinks="0" deleteColumns="0" deleteRows="0" sort="0" autoFilter="0" pivotTables="0"/>
  <protectedRanges>
    <protectedRange sqref="B25" name="Raspon1_2"/>
    <protectedRange sqref="B26" name="Raspon1_3"/>
    <protectedRange sqref="B27" name="Raspon1_4"/>
    <protectedRange sqref="B28" name="Raspon1_5"/>
    <protectedRange sqref="B29" name="Raspon1_6"/>
    <protectedRange sqref="B30" name="Raspon1_7"/>
    <protectedRange sqref="B14:B19" name="Raspon1_8"/>
  </protectedRanges>
  <mergeCells count="58">
    <mergeCell ref="C26:D26"/>
    <mergeCell ref="B33:C34"/>
    <mergeCell ref="A33:A34"/>
    <mergeCell ref="D33:G34"/>
    <mergeCell ref="H33:I33"/>
    <mergeCell ref="D40:G40"/>
    <mergeCell ref="B39:C39"/>
    <mergeCell ref="D35:G35"/>
    <mergeCell ref="D36:G36"/>
    <mergeCell ref="D37:G37"/>
    <mergeCell ref="A42:I42"/>
    <mergeCell ref="A22:I22"/>
    <mergeCell ref="A32:I32"/>
    <mergeCell ref="C29:D29"/>
    <mergeCell ref="C28:D28"/>
    <mergeCell ref="A31:G31"/>
    <mergeCell ref="C25:D25"/>
    <mergeCell ref="C24:D24"/>
    <mergeCell ref="C23:D23"/>
    <mergeCell ref="A40:C40"/>
    <mergeCell ref="D38:G38"/>
    <mergeCell ref="D39:G39"/>
    <mergeCell ref="B35:C35"/>
    <mergeCell ref="B37:C37"/>
    <mergeCell ref="B36:C36"/>
    <mergeCell ref="B38:C38"/>
    <mergeCell ref="C30:D30"/>
    <mergeCell ref="E23:G23"/>
    <mergeCell ref="E24:G24"/>
    <mergeCell ref="E25:G25"/>
    <mergeCell ref="E26:G26"/>
    <mergeCell ref="E27:G27"/>
    <mergeCell ref="E28:G28"/>
    <mergeCell ref="E29:G29"/>
    <mergeCell ref="E30:G30"/>
    <mergeCell ref="C27:D27"/>
    <mergeCell ref="A1:I1"/>
    <mergeCell ref="A9:I9"/>
    <mergeCell ref="A11:I11"/>
    <mergeCell ref="F12:G12"/>
    <mergeCell ref="C13:E13"/>
    <mergeCell ref="F13:G13"/>
    <mergeCell ref="C16:E16"/>
    <mergeCell ref="C17:E17"/>
    <mergeCell ref="F15:G15"/>
    <mergeCell ref="F16:G16"/>
    <mergeCell ref="F17:G17"/>
    <mergeCell ref="F18:G18"/>
    <mergeCell ref="A44:I44"/>
    <mergeCell ref="A45:I45"/>
    <mergeCell ref="C14:E14"/>
    <mergeCell ref="C12:E12"/>
    <mergeCell ref="F14:G14"/>
    <mergeCell ref="A20:G20"/>
    <mergeCell ref="C18:E18"/>
    <mergeCell ref="C19:E19"/>
    <mergeCell ref="F19:G19"/>
    <mergeCell ref="C15:E15"/>
  </mergeCells>
  <dataValidations count="1">
    <dataValidation type="textLength" operator="equal" allowBlank="1" showInputMessage="1" showErrorMessage="1" promptTitle="Provjera unosa" prompt="Upis OIB-a" errorTitle="Provjera unosa" error="za OIB upišite 11 znamenkasti broj" sqref="B25:B30 B14:B19">
      <formula1>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  <ignoredErrors>
    <ignoredError sqref="H31:I31 H40:I40 I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22">
      <selection activeCell="G33" sqref="G33:H33"/>
    </sheetView>
  </sheetViews>
  <sheetFormatPr defaultColWidth="9.140625" defaultRowHeight="15"/>
  <cols>
    <col min="1" max="1" width="3.00390625" style="50" customWidth="1"/>
    <col min="2" max="2" width="24.57421875" style="50" customWidth="1"/>
    <col min="3" max="3" width="10.7109375" style="50" customWidth="1"/>
    <col min="4" max="4" width="5.7109375" style="50" customWidth="1"/>
    <col min="5" max="5" width="5.140625" style="50" customWidth="1"/>
    <col min="6" max="6" width="11.421875" style="50" customWidth="1"/>
    <col min="7" max="7" width="13.00390625" style="50" customWidth="1"/>
    <col min="8" max="8" width="13.28125" style="50" customWidth="1"/>
    <col min="9" max="9" width="17.421875" style="50" customWidth="1"/>
    <col min="10" max="16384" width="9.140625" style="50" customWidth="1"/>
  </cols>
  <sheetData>
    <row r="1" spans="1:9" ht="49.5" customHeight="1">
      <c r="A1" s="261" t="s">
        <v>78</v>
      </c>
      <c r="B1" s="261"/>
      <c r="C1" s="261"/>
      <c r="D1" s="261"/>
      <c r="E1" s="261"/>
      <c r="F1" s="261"/>
      <c r="G1" s="261"/>
      <c r="H1" s="261"/>
      <c r="I1" s="261"/>
    </row>
    <row r="2" spans="1:9" ht="28.5" customHeight="1">
      <c r="A2" s="313" t="s">
        <v>10</v>
      </c>
      <c r="B2" s="315" t="s">
        <v>72</v>
      </c>
      <c r="C2" s="315" t="s">
        <v>60</v>
      </c>
      <c r="D2" s="303" t="s">
        <v>74</v>
      </c>
      <c r="E2" s="305"/>
      <c r="F2" s="305"/>
      <c r="G2" s="305"/>
      <c r="H2" s="304"/>
      <c r="I2" s="100" t="s">
        <v>81</v>
      </c>
    </row>
    <row r="3" spans="1:9" ht="15">
      <c r="A3" s="314"/>
      <c r="B3" s="316"/>
      <c r="C3" s="316"/>
      <c r="D3" s="303" t="s">
        <v>75</v>
      </c>
      <c r="E3" s="305"/>
      <c r="F3" s="304"/>
      <c r="G3" s="303" t="s">
        <v>76</v>
      </c>
      <c r="H3" s="304"/>
      <c r="I3" s="100"/>
    </row>
    <row r="4" spans="1:9" ht="15">
      <c r="A4" s="107">
        <v>1</v>
      </c>
      <c r="B4" s="108">
        <v>2</v>
      </c>
      <c r="C4" s="108">
        <v>3</v>
      </c>
      <c r="D4" s="296">
        <v>4</v>
      </c>
      <c r="E4" s="302"/>
      <c r="F4" s="297"/>
      <c r="G4" s="296">
        <v>5</v>
      </c>
      <c r="H4" s="297"/>
      <c r="I4" s="108">
        <v>6</v>
      </c>
    </row>
    <row r="5" spans="1:9" ht="15">
      <c r="A5" s="109" t="s">
        <v>16</v>
      </c>
      <c r="B5" s="106"/>
      <c r="C5" s="98"/>
      <c r="D5" s="265"/>
      <c r="E5" s="265"/>
      <c r="F5" s="265"/>
      <c r="G5" s="265"/>
      <c r="H5" s="265"/>
      <c r="I5" s="110">
        <f>IF(sveukupnidohodak5=0,"",u414doh/sveukupnidohodak5)</f>
        <v>0</v>
      </c>
    </row>
    <row r="6" spans="1:9" ht="15">
      <c r="A6" s="109" t="s">
        <v>17</v>
      </c>
      <c r="B6" s="106"/>
      <c r="C6" s="98"/>
      <c r="D6" s="265"/>
      <c r="E6" s="265"/>
      <c r="F6" s="265"/>
      <c r="G6" s="265"/>
      <c r="H6" s="265"/>
      <c r="I6" s="122">
        <f>IF(sveukupnidohodak5=0,"",u414doh/sveukupnidohodak5)</f>
        <v>0</v>
      </c>
    </row>
    <row r="7" spans="1:9" ht="15">
      <c r="A7" s="109" t="s">
        <v>18</v>
      </c>
      <c r="B7" s="106"/>
      <c r="C7" s="98"/>
      <c r="D7" s="265"/>
      <c r="E7" s="265"/>
      <c r="F7" s="265"/>
      <c r="G7" s="265"/>
      <c r="H7" s="265"/>
      <c r="I7" s="122">
        <f>IF(sveukupnidohodak5=0,"",u414doh/sveukupnidohodak5)</f>
        <v>0</v>
      </c>
    </row>
    <row r="8" spans="1:9" ht="15">
      <c r="A8" s="109" t="s">
        <v>27</v>
      </c>
      <c r="B8" s="106"/>
      <c r="C8" s="98"/>
      <c r="D8" s="265"/>
      <c r="E8" s="265"/>
      <c r="F8" s="265"/>
      <c r="G8" s="265"/>
      <c r="H8" s="265"/>
      <c r="I8" s="122">
        <f>IF(sveukupnidohodak5=0,"",u414doh/sveukupnidohodak5)</f>
        <v>0</v>
      </c>
    </row>
    <row r="9" spans="1:9" ht="15">
      <c r="A9" s="323" t="s">
        <v>79</v>
      </c>
      <c r="B9" s="323"/>
      <c r="C9" s="88">
        <f>SUM(C5:C8)</f>
        <v>0</v>
      </c>
      <c r="D9" s="295">
        <f>SUM(D5:F8)</f>
        <v>0</v>
      </c>
      <c r="E9" s="266"/>
      <c r="F9" s="267"/>
      <c r="G9" s="295">
        <f>SUM(G5:H8)</f>
        <v>0</v>
      </c>
      <c r="H9" s="267"/>
      <c r="I9" s="111">
        <f>SUM(I5:I8)</f>
        <v>0</v>
      </c>
    </row>
    <row r="10" spans="1:9" ht="15">
      <c r="A10" s="261" t="s">
        <v>80</v>
      </c>
      <c r="B10" s="261"/>
      <c r="C10" s="261"/>
      <c r="D10" s="261"/>
      <c r="E10" s="261"/>
      <c r="F10" s="261"/>
      <c r="G10" s="261"/>
      <c r="H10" s="261"/>
      <c r="I10" s="261"/>
    </row>
    <row r="11" spans="1:9" ht="15">
      <c r="A11" s="313" t="s">
        <v>10</v>
      </c>
      <c r="B11" s="332" t="s">
        <v>82</v>
      </c>
      <c r="C11" s="333"/>
      <c r="D11" s="329"/>
      <c r="E11" s="328" t="s">
        <v>83</v>
      </c>
      <c r="F11" s="329"/>
      <c r="G11" s="336" t="s">
        <v>84</v>
      </c>
      <c r="H11" s="315" t="s">
        <v>60</v>
      </c>
      <c r="I11" s="335" t="s">
        <v>85</v>
      </c>
    </row>
    <row r="12" spans="1:9" ht="24.75" customHeight="1">
      <c r="A12" s="314"/>
      <c r="B12" s="330"/>
      <c r="C12" s="334"/>
      <c r="D12" s="331"/>
      <c r="E12" s="330"/>
      <c r="F12" s="331"/>
      <c r="G12" s="337"/>
      <c r="H12" s="316"/>
      <c r="I12" s="316"/>
    </row>
    <row r="13" spans="1:9" ht="15">
      <c r="A13" s="109">
        <v>1</v>
      </c>
      <c r="B13" s="293">
        <v>2</v>
      </c>
      <c r="C13" s="268"/>
      <c r="D13" s="294"/>
      <c r="E13" s="293">
        <v>3</v>
      </c>
      <c r="F13" s="294"/>
      <c r="G13" s="109">
        <v>4</v>
      </c>
      <c r="H13" s="109" t="s">
        <v>62</v>
      </c>
      <c r="I13" s="109">
        <v>6</v>
      </c>
    </row>
    <row r="14" spans="1:9" ht="15">
      <c r="A14" s="109" t="s">
        <v>16</v>
      </c>
      <c r="B14" s="327"/>
      <c r="C14" s="327"/>
      <c r="D14" s="327"/>
      <c r="E14" s="309"/>
      <c r="F14" s="309"/>
      <c r="G14" s="118"/>
      <c r="H14" s="112">
        <f aca="true" t="shared" si="0" ref="H14:H19">E14-G14</f>
        <v>0</v>
      </c>
      <c r="I14" s="118"/>
    </row>
    <row r="15" spans="1:9" ht="15">
      <c r="A15" s="109" t="s">
        <v>17</v>
      </c>
      <c r="B15" s="324"/>
      <c r="C15" s="325"/>
      <c r="D15" s="326"/>
      <c r="E15" s="309"/>
      <c r="F15" s="309"/>
      <c r="G15" s="118"/>
      <c r="H15" s="112">
        <f t="shared" si="0"/>
        <v>0</v>
      </c>
      <c r="I15" s="118"/>
    </row>
    <row r="16" spans="1:9" ht="15">
      <c r="A16" s="109" t="s">
        <v>18</v>
      </c>
      <c r="B16" s="322"/>
      <c r="C16" s="322"/>
      <c r="D16" s="322"/>
      <c r="E16" s="309"/>
      <c r="F16" s="309"/>
      <c r="G16" s="118"/>
      <c r="H16" s="112">
        <f t="shared" si="0"/>
        <v>0</v>
      </c>
      <c r="I16" s="118"/>
    </row>
    <row r="17" spans="1:9" ht="15">
      <c r="A17" s="109" t="s">
        <v>27</v>
      </c>
      <c r="B17" s="324"/>
      <c r="C17" s="325"/>
      <c r="D17" s="326"/>
      <c r="E17" s="309"/>
      <c r="F17" s="309"/>
      <c r="G17" s="118"/>
      <c r="H17" s="112">
        <f t="shared" si="0"/>
        <v>0</v>
      </c>
      <c r="I17" s="118"/>
    </row>
    <row r="18" spans="1:9" ht="15">
      <c r="A18" s="109" t="s">
        <v>28</v>
      </c>
      <c r="B18" s="322"/>
      <c r="C18" s="322"/>
      <c r="D18" s="322"/>
      <c r="E18" s="309"/>
      <c r="F18" s="309"/>
      <c r="G18" s="118"/>
      <c r="H18" s="112">
        <f t="shared" si="0"/>
        <v>0</v>
      </c>
      <c r="I18" s="118"/>
    </row>
    <row r="19" spans="1:9" ht="15">
      <c r="A19" s="109" t="s">
        <v>29</v>
      </c>
      <c r="B19" s="322"/>
      <c r="C19" s="322"/>
      <c r="D19" s="322"/>
      <c r="E19" s="309"/>
      <c r="F19" s="309"/>
      <c r="G19" s="118"/>
      <c r="H19" s="112">
        <f t="shared" si="0"/>
        <v>0</v>
      </c>
      <c r="I19" s="118"/>
    </row>
    <row r="20" spans="1:9" ht="15">
      <c r="A20" s="323" t="s">
        <v>86</v>
      </c>
      <c r="B20" s="323"/>
      <c r="C20" s="323"/>
      <c r="D20" s="323"/>
      <c r="E20" s="323"/>
      <c r="F20" s="323"/>
      <c r="G20" s="323"/>
      <c r="H20" s="88">
        <f>SUM(H14:H19)</f>
        <v>0</v>
      </c>
      <c r="I20" s="88">
        <f>SUM(I14:I19)</f>
        <v>0</v>
      </c>
    </row>
    <row r="21" spans="1:9" ht="15">
      <c r="A21" s="261" t="s">
        <v>87</v>
      </c>
      <c r="B21" s="261"/>
      <c r="C21" s="261"/>
      <c r="D21" s="261"/>
      <c r="E21" s="261"/>
      <c r="F21" s="261"/>
      <c r="G21" s="261"/>
      <c r="H21" s="261"/>
      <c r="I21" s="261"/>
    </row>
    <row r="22" spans="1:9" ht="17.25" customHeight="1">
      <c r="A22" s="313" t="s">
        <v>10</v>
      </c>
      <c r="B22" s="315" t="s">
        <v>72</v>
      </c>
      <c r="C22" s="317" t="s">
        <v>60</v>
      </c>
      <c r="D22" s="318"/>
      <c r="E22" s="303" t="s">
        <v>74</v>
      </c>
      <c r="F22" s="305"/>
      <c r="G22" s="305"/>
      <c r="H22" s="304"/>
      <c r="I22" s="315" t="s">
        <v>88</v>
      </c>
    </row>
    <row r="23" spans="1:9" ht="15">
      <c r="A23" s="314"/>
      <c r="B23" s="316"/>
      <c r="C23" s="319"/>
      <c r="D23" s="320"/>
      <c r="E23" s="303" t="s">
        <v>75</v>
      </c>
      <c r="F23" s="304"/>
      <c r="G23" s="303" t="s">
        <v>76</v>
      </c>
      <c r="H23" s="304"/>
      <c r="I23" s="316"/>
    </row>
    <row r="24" spans="1:9" ht="15">
      <c r="A24" s="113">
        <v>1</v>
      </c>
      <c r="B24" s="108">
        <v>2</v>
      </c>
      <c r="C24" s="296">
        <v>3</v>
      </c>
      <c r="D24" s="297"/>
      <c r="E24" s="321">
        <v>4</v>
      </c>
      <c r="F24" s="267"/>
      <c r="G24" s="321">
        <v>5</v>
      </c>
      <c r="H24" s="267"/>
      <c r="I24" s="108">
        <v>6</v>
      </c>
    </row>
    <row r="25" spans="1:9" ht="15">
      <c r="A25" s="109" t="s">
        <v>16</v>
      </c>
      <c r="B25" s="119"/>
      <c r="C25" s="309"/>
      <c r="D25" s="309"/>
      <c r="E25" s="265"/>
      <c r="F25" s="265"/>
      <c r="G25" s="265"/>
      <c r="H25" s="265"/>
      <c r="I25" s="110">
        <f>IF(sveukupnidohodak5=0,"",u416doh/sveukupnidohodak5)</f>
        <v>0</v>
      </c>
    </row>
    <row r="26" spans="1:9" ht="15">
      <c r="A26" s="109" t="s">
        <v>17</v>
      </c>
      <c r="B26" s="119"/>
      <c r="C26" s="309"/>
      <c r="D26" s="309"/>
      <c r="E26" s="265"/>
      <c r="F26" s="265"/>
      <c r="G26" s="265"/>
      <c r="H26" s="265"/>
      <c r="I26" s="122">
        <f>IF(sveukupnidohodak5=0,"",u416doh/sveukupnidohodak5)</f>
        <v>0</v>
      </c>
    </row>
    <row r="27" spans="1:9" ht="15">
      <c r="A27" s="109" t="s">
        <v>18</v>
      </c>
      <c r="B27" s="119"/>
      <c r="C27" s="309"/>
      <c r="D27" s="309"/>
      <c r="E27" s="265"/>
      <c r="F27" s="265"/>
      <c r="G27" s="265"/>
      <c r="H27" s="265"/>
      <c r="I27" s="122">
        <f>IF(sveukupnidohodak5=0,"",u416doh/sveukupnidohodak5)</f>
        <v>0</v>
      </c>
    </row>
    <row r="28" spans="1:9" ht="15">
      <c r="A28" s="109" t="s">
        <v>27</v>
      </c>
      <c r="B28" s="119"/>
      <c r="C28" s="309"/>
      <c r="D28" s="309"/>
      <c r="E28" s="265"/>
      <c r="F28" s="265"/>
      <c r="G28" s="265"/>
      <c r="H28" s="265"/>
      <c r="I28" s="122">
        <f>IF(sveukupnidohodak5=0,"",u416doh/sveukupnidohodak5)</f>
        <v>0</v>
      </c>
    </row>
    <row r="29" spans="1:9" ht="15">
      <c r="A29" s="306" t="s">
        <v>89</v>
      </c>
      <c r="B29" s="306"/>
      <c r="C29" s="307">
        <f>SUM(C25:D28)</f>
        <v>0</v>
      </c>
      <c r="D29" s="308"/>
      <c r="E29" s="307">
        <f>SUM(E25:F28)</f>
        <v>0</v>
      </c>
      <c r="F29" s="308"/>
      <c r="G29" s="307">
        <f>SUM(G25:H28)</f>
        <v>0</v>
      </c>
      <c r="H29" s="308"/>
      <c r="I29" s="111">
        <f>SUM(I25:I28)</f>
        <v>0</v>
      </c>
    </row>
    <row r="30" spans="1:9" ht="15">
      <c r="A30" s="114"/>
      <c r="B30" s="114"/>
      <c r="C30" s="115"/>
      <c r="D30" s="115"/>
      <c r="E30" s="115"/>
      <c r="F30" s="115"/>
      <c r="G30" s="115"/>
      <c r="H30" s="115"/>
      <c r="I30" s="115"/>
    </row>
    <row r="31" spans="1:9" ht="30.75" customHeight="1">
      <c r="A31" s="311" t="s">
        <v>90</v>
      </c>
      <c r="B31" s="311"/>
      <c r="C31" s="311"/>
      <c r="D31" s="310" t="s">
        <v>60</v>
      </c>
      <c r="E31" s="310"/>
      <c r="F31" s="310"/>
      <c r="G31" s="310" t="s">
        <v>74</v>
      </c>
      <c r="H31" s="310"/>
      <c r="I31" s="310"/>
    </row>
    <row r="32" spans="1:10" ht="15">
      <c r="A32" s="311"/>
      <c r="B32" s="311"/>
      <c r="C32" s="311"/>
      <c r="D32" s="310"/>
      <c r="E32" s="310"/>
      <c r="F32" s="310"/>
      <c r="G32" s="310" t="s">
        <v>75</v>
      </c>
      <c r="H32" s="310"/>
      <c r="I32" s="100" t="s">
        <v>76</v>
      </c>
      <c r="J32" s="80"/>
    </row>
    <row r="33" spans="1:9" ht="15">
      <c r="A33" s="311"/>
      <c r="B33" s="311"/>
      <c r="C33" s="311"/>
      <c r="D33" s="307">
        <f>C29+H20+C9+'Stranica 2'!D40:G40+'Stranica 2'!H31+'Stranica 2'!H20</f>
        <v>0</v>
      </c>
      <c r="E33" s="308"/>
      <c r="F33" s="308"/>
      <c r="G33" s="312">
        <f>u411por+u412por+u413tuz+u414tuz+u415por+u416tuz</f>
        <v>0</v>
      </c>
      <c r="H33" s="312"/>
      <c r="I33" s="116">
        <f>u416ino+u414ino+u413ino</f>
        <v>0</v>
      </c>
    </row>
    <row r="34" spans="1:9" ht="15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32.25" customHeight="1">
      <c r="A35" s="261" t="s">
        <v>91</v>
      </c>
      <c r="B35" s="261"/>
      <c r="C35" s="261"/>
      <c r="D35" s="261"/>
      <c r="E35" s="261"/>
      <c r="F35" s="261"/>
      <c r="G35" s="261"/>
      <c r="H35" s="261"/>
      <c r="I35" s="261"/>
    </row>
    <row r="36" spans="1:9" ht="29.25" customHeight="1">
      <c r="A36" s="101" t="s">
        <v>92</v>
      </c>
      <c r="B36" s="303" t="s">
        <v>93</v>
      </c>
      <c r="C36" s="304"/>
      <c r="D36" s="303" t="s">
        <v>94</v>
      </c>
      <c r="E36" s="305"/>
      <c r="F36" s="305"/>
      <c r="G36" s="304"/>
      <c r="H36" s="303" t="s">
        <v>95</v>
      </c>
      <c r="I36" s="304"/>
    </row>
    <row r="37" spans="1:9" ht="15">
      <c r="A37" s="108">
        <v>1</v>
      </c>
      <c r="B37" s="296">
        <v>2</v>
      </c>
      <c r="C37" s="297"/>
      <c r="D37" s="296">
        <v>3</v>
      </c>
      <c r="E37" s="302"/>
      <c r="F37" s="302"/>
      <c r="G37" s="297"/>
      <c r="H37" s="296">
        <v>4</v>
      </c>
      <c r="I37" s="297"/>
    </row>
    <row r="38" spans="1:10" ht="15">
      <c r="A38" s="77" t="s">
        <v>16</v>
      </c>
      <c r="B38" s="300"/>
      <c r="C38" s="301"/>
      <c r="D38" s="265"/>
      <c r="E38" s="265"/>
      <c r="F38" s="265"/>
      <c r="G38" s="265"/>
      <c r="H38" s="298">
        <f>IF(sveukupnidohodak5=0,"",D38/sveukupnidohodak5)</f>
        <v>0</v>
      </c>
      <c r="I38" s="298"/>
      <c r="J38" s="117"/>
    </row>
    <row r="39" spans="1:10" ht="15">
      <c r="A39" s="77" t="s">
        <v>17</v>
      </c>
      <c r="B39" s="300"/>
      <c r="C39" s="301"/>
      <c r="D39" s="265"/>
      <c r="E39" s="265"/>
      <c r="F39" s="265"/>
      <c r="G39" s="265"/>
      <c r="H39" s="298">
        <f>IF(sveukupnidohodak5=0,"",D39/sveukupnidohodak5)</f>
        <v>0</v>
      </c>
      <c r="I39" s="298"/>
      <c r="J39" s="117"/>
    </row>
    <row r="40" spans="1:10" ht="15">
      <c r="A40" s="77" t="s">
        <v>18</v>
      </c>
      <c r="B40" s="300"/>
      <c r="C40" s="301"/>
      <c r="D40" s="265"/>
      <c r="E40" s="265"/>
      <c r="F40" s="265"/>
      <c r="G40" s="265"/>
      <c r="H40" s="298">
        <f>IF(sveukupnidohodak5=0,"",D40/sveukupnidohodak5)</f>
        <v>0</v>
      </c>
      <c r="I40" s="298"/>
      <c r="J40" s="117"/>
    </row>
    <row r="42" spans="1:5" ht="50.25" customHeight="1">
      <c r="A42" s="299" t="s">
        <v>119</v>
      </c>
      <c r="B42" s="299"/>
      <c r="C42" s="299"/>
      <c r="D42" s="299"/>
      <c r="E42" s="299"/>
    </row>
    <row r="43" spans="1:9" ht="15">
      <c r="A43" s="250"/>
      <c r="B43" s="250"/>
      <c r="C43" s="250"/>
      <c r="D43" s="250"/>
      <c r="E43" s="250"/>
      <c r="F43" s="250"/>
      <c r="G43" s="250"/>
      <c r="H43" s="250"/>
      <c r="I43" s="250"/>
    </row>
    <row r="44" spans="1:9" ht="15">
      <c r="A44" s="250"/>
      <c r="B44" s="250"/>
      <c r="C44" s="250"/>
      <c r="D44" s="250"/>
      <c r="E44" s="250"/>
      <c r="F44" s="250"/>
      <c r="G44" s="250"/>
      <c r="H44" s="250"/>
      <c r="I44" s="250"/>
    </row>
  </sheetData>
  <sheetProtection sheet="1" formatCells="0" formatColumns="0" formatRows="0" insertColumns="0" insertRows="0" insertHyperlinks="0" deleteColumns="0" deleteRows="0" sort="0" autoFilter="0" pivotTables="0"/>
  <mergeCells count="94">
    <mergeCell ref="G3:H3"/>
    <mergeCell ref="D7:F7"/>
    <mergeCell ref="D8:F8"/>
    <mergeCell ref="G5:H5"/>
    <mergeCell ref="G6:H6"/>
    <mergeCell ref="D6:F6"/>
    <mergeCell ref="G8:H8"/>
    <mergeCell ref="G9:H9"/>
    <mergeCell ref="D9:F9"/>
    <mergeCell ref="A9:B9"/>
    <mergeCell ref="G11:G12"/>
    <mergeCell ref="A1:I1"/>
    <mergeCell ref="B2:B3"/>
    <mergeCell ref="A2:A3"/>
    <mergeCell ref="C2:C3"/>
    <mergeCell ref="D2:H2"/>
    <mergeCell ref="D3:F3"/>
    <mergeCell ref="E11:F12"/>
    <mergeCell ref="A10:I10"/>
    <mergeCell ref="A11:A12"/>
    <mergeCell ref="B11:D12"/>
    <mergeCell ref="H11:H12"/>
    <mergeCell ref="I11:I12"/>
    <mergeCell ref="B15:D15"/>
    <mergeCell ref="E15:F15"/>
    <mergeCell ref="D4:F4"/>
    <mergeCell ref="G4:H4"/>
    <mergeCell ref="D5:F5"/>
    <mergeCell ref="G7:H7"/>
    <mergeCell ref="B14:D14"/>
    <mergeCell ref="E14:F14"/>
    <mergeCell ref="E13:F13"/>
    <mergeCell ref="B13:D13"/>
    <mergeCell ref="B16:D16"/>
    <mergeCell ref="E16:F16"/>
    <mergeCell ref="B17:D17"/>
    <mergeCell ref="E17:F17"/>
    <mergeCell ref="B18:D18"/>
    <mergeCell ref="E18:F18"/>
    <mergeCell ref="G25:H25"/>
    <mergeCell ref="E24:F24"/>
    <mergeCell ref="E25:F25"/>
    <mergeCell ref="E26:F26"/>
    <mergeCell ref="G26:H26"/>
    <mergeCell ref="B19:D19"/>
    <mergeCell ref="E19:F19"/>
    <mergeCell ref="A20:G20"/>
    <mergeCell ref="C24:D24"/>
    <mergeCell ref="C25:D25"/>
    <mergeCell ref="C26:D26"/>
    <mergeCell ref="A21:I21"/>
    <mergeCell ref="A22:A23"/>
    <mergeCell ref="B22:B23"/>
    <mergeCell ref="I22:I23"/>
    <mergeCell ref="E22:H22"/>
    <mergeCell ref="E23:F23"/>
    <mergeCell ref="C22:D23"/>
    <mergeCell ref="G23:H23"/>
    <mergeCell ref="G24:H24"/>
    <mergeCell ref="G32:H32"/>
    <mergeCell ref="A31:C33"/>
    <mergeCell ref="D33:F33"/>
    <mergeCell ref="D31:F32"/>
    <mergeCell ref="G31:I31"/>
    <mergeCell ref="G33:H33"/>
    <mergeCell ref="G27:H27"/>
    <mergeCell ref="G28:H28"/>
    <mergeCell ref="A29:B29"/>
    <mergeCell ref="C29:D29"/>
    <mergeCell ref="E29:F29"/>
    <mergeCell ref="G29:H29"/>
    <mergeCell ref="C27:D27"/>
    <mergeCell ref="C28:D28"/>
    <mergeCell ref="E27:F27"/>
    <mergeCell ref="E28:F28"/>
    <mergeCell ref="B40:C40"/>
    <mergeCell ref="D37:G37"/>
    <mergeCell ref="D38:G38"/>
    <mergeCell ref="D39:G39"/>
    <mergeCell ref="D40:G40"/>
    <mergeCell ref="A35:I35"/>
    <mergeCell ref="B36:C36"/>
    <mergeCell ref="H36:I36"/>
    <mergeCell ref="D36:G36"/>
    <mergeCell ref="A43:I43"/>
    <mergeCell ref="A44:I44"/>
    <mergeCell ref="H37:I37"/>
    <mergeCell ref="H38:I38"/>
    <mergeCell ref="H39:I39"/>
    <mergeCell ref="H40:I40"/>
    <mergeCell ref="A42:E42"/>
    <mergeCell ref="B37:C37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  <ignoredErrors>
    <ignoredError sqref="C9 I9 I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3.00390625" style="50" customWidth="1"/>
    <col min="2" max="2" width="24.57421875" style="50" customWidth="1"/>
    <col min="3" max="3" width="13.00390625" style="50" customWidth="1"/>
    <col min="4" max="4" width="5.7109375" style="50" customWidth="1"/>
    <col min="5" max="5" width="5.140625" style="50" customWidth="1"/>
    <col min="6" max="6" width="11.421875" style="50" customWidth="1"/>
    <col min="7" max="7" width="12.28125" style="50" customWidth="1"/>
    <col min="8" max="8" width="16.8515625" style="50" customWidth="1"/>
    <col min="9" max="9" width="13.140625" style="50" customWidth="1"/>
    <col min="10" max="16384" width="9.140625" style="50" customWidth="1"/>
  </cols>
  <sheetData>
    <row r="1" spans="1:9" ht="15">
      <c r="A1" s="356" t="s">
        <v>65</v>
      </c>
      <c r="B1" s="356"/>
      <c r="C1" s="356"/>
      <c r="D1" s="356"/>
      <c r="E1" s="356"/>
      <c r="F1" s="356"/>
      <c r="G1" s="356"/>
      <c r="H1" s="356"/>
      <c r="I1" s="356"/>
    </row>
    <row r="2" spans="1:9" ht="15">
      <c r="A2" s="266"/>
      <c r="B2" s="266"/>
      <c r="C2" s="266"/>
      <c r="D2" s="266"/>
      <c r="E2" s="266"/>
      <c r="F2" s="266"/>
      <c r="G2" s="266"/>
      <c r="H2" s="266"/>
      <c r="I2" s="266"/>
    </row>
    <row r="3" spans="1:9" ht="15">
      <c r="A3" s="261" t="s">
        <v>96</v>
      </c>
      <c r="B3" s="261"/>
      <c r="C3" s="261"/>
      <c r="D3" s="261"/>
      <c r="E3" s="261"/>
      <c r="F3" s="261"/>
      <c r="G3" s="261"/>
      <c r="H3" s="261"/>
      <c r="I3" s="261"/>
    </row>
    <row r="4" spans="1:9" ht="60">
      <c r="A4" s="99" t="s">
        <v>97</v>
      </c>
      <c r="B4" s="310" t="s">
        <v>100</v>
      </c>
      <c r="C4" s="310"/>
      <c r="D4" s="310" t="s">
        <v>101</v>
      </c>
      <c r="E4" s="310"/>
      <c r="F4" s="100" t="s">
        <v>102</v>
      </c>
      <c r="G4" s="101" t="s">
        <v>103</v>
      </c>
      <c r="H4" s="100" t="s">
        <v>60</v>
      </c>
      <c r="I4" s="101" t="s">
        <v>104</v>
      </c>
    </row>
    <row r="5" spans="1:9" ht="15">
      <c r="A5" s="102">
        <v>1</v>
      </c>
      <c r="B5" s="342">
        <v>2</v>
      </c>
      <c r="C5" s="344"/>
      <c r="D5" s="342">
        <v>3</v>
      </c>
      <c r="E5" s="344"/>
      <c r="F5" s="102">
        <v>4</v>
      </c>
      <c r="G5" s="102">
        <v>5</v>
      </c>
      <c r="H5" s="102" t="s">
        <v>105</v>
      </c>
      <c r="I5" s="102">
        <v>7</v>
      </c>
    </row>
    <row r="6" spans="1:9" ht="15">
      <c r="A6" s="103" t="s">
        <v>16</v>
      </c>
      <c r="B6" s="353" t="s">
        <v>106</v>
      </c>
      <c r="C6" s="352"/>
      <c r="D6" s="265"/>
      <c r="E6" s="265"/>
      <c r="F6" s="98"/>
      <c r="G6" s="98"/>
      <c r="H6" s="87">
        <f>D6-F6-G6</f>
        <v>0</v>
      </c>
      <c r="I6" s="98"/>
    </row>
    <row r="7" spans="1:9" ht="15">
      <c r="A7" s="103" t="s">
        <v>17</v>
      </c>
      <c r="B7" s="353" t="s">
        <v>107</v>
      </c>
      <c r="C7" s="352"/>
      <c r="D7" s="265"/>
      <c r="E7" s="265"/>
      <c r="F7" s="98"/>
      <c r="G7" s="98"/>
      <c r="H7" s="87">
        <f aca="true" t="shared" si="0" ref="H7:H14">D7-F7-G7</f>
        <v>0</v>
      </c>
      <c r="I7" s="98"/>
    </row>
    <row r="8" spans="1:9" ht="48.75" customHeight="1">
      <c r="A8" s="103" t="s">
        <v>18</v>
      </c>
      <c r="B8" s="354" t="s">
        <v>118</v>
      </c>
      <c r="C8" s="355"/>
      <c r="D8" s="265"/>
      <c r="E8" s="265"/>
      <c r="F8" s="98"/>
      <c r="G8" s="98"/>
      <c r="H8" s="87">
        <f t="shared" si="0"/>
        <v>0</v>
      </c>
      <c r="I8" s="98"/>
    </row>
    <row r="9" spans="1:9" ht="23.25" customHeight="1">
      <c r="A9" s="103" t="s">
        <v>27</v>
      </c>
      <c r="B9" s="351" t="s">
        <v>108</v>
      </c>
      <c r="C9" s="352"/>
      <c r="D9" s="265"/>
      <c r="E9" s="265"/>
      <c r="F9" s="98"/>
      <c r="G9" s="98"/>
      <c r="H9" s="87">
        <f t="shared" si="0"/>
        <v>0</v>
      </c>
      <c r="I9" s="98"/>
    </row>
    <row r="10" spans="1:9" ht="29.25" customHeight="1">
      <c r="A10" s="103" t="s">
        <v>28</v>
      </c>
      <c r="B10" s="351" t="s">
        <v>109</v>
      </c>
      <c r="C10" s="352"/>
      <c r="D10" s="265"/>
      <c r="E10" s="265"/>
      <c r="F10" s="98"/>
      <c r="G10" s="98"/>
      <c r="H10" s="87">
        <f t="shared" si="0"/>
        <v>0</v>
      </c>
      <c r="I10" s="98"/>
    </row>
    <row r="11" spans="1:9" ht="38.25" customHeight="1">
      <c r="A11" s="103" t="s">
        <v>29</v>
      </c>
      <c r="B11" s="351" t="s">
        <v>110</v>
      </c>
      <c r="C11" s="352"/>
      <c r="D11" s="265"/>
      <c r="E11" s="265"/>
      <c r="F11" s="98"/>
      <c r="G11" s="98"/>
      <c r="H11" s="87">
        <f t="shared" si="0"/>
        <v>0</v>
      </c>
      <c r="I11" s="98"/>
    </row>
    <row r="12" spans="1:9" ht="43.5" customHeight="1">
      <c r="A12" s="103" t="s">
        <v>30</v>
      </c>
      <c r="B12" s="351" t="s">
        <v>111</v>
      </c>
      <c r="C12" s="352"/>
      <c r="D12" s="265"/>
      <c r="E12" s="265"/>
      <c r="F12" s="98"/>
      <c r="G12" s="98"/>
      <c r="H12" s="87">
        <f t="shared" si="0"/>
        <v>0</v>
      </c>
      <c r="I12" s="98"/>
    </row>
    <row r="13" spans="1:9" ht="30" customHeight="1">
      <c r="A13" s="103" t="s">
        <v>98</v>
      </c>
      <c r="B13" s="351" t="s">
        <v>112</v>
      </c>
      <c r="C13" s="352"/>
      <c r="D13" s="265"/>
      <c r="E13" s="265"/>
      <c r="F13" s="98"/>
      <c r="G13" s="98"/>
      <c r="H13" s="87">
        <f t="shared" si="0"/>
        <v>0</v>
      </c>
      <c r="I13" s="98"/>
    </row>
    <row r="14" spans="1:9" ht="15">
      <c r="A14" s="103" t="s">
        <v>99</v>
      </c>
      <c r="B14" s="353" t="s">
        <v>113</v>
      </c>
      <c r="C14" s="352"/>
      <c r="D14" s="265"/>
      <c r="E14" s="265"/>
      <c r="F14" s="98"/>
      <c r="G14" s="98"/>
      <c r="H14" s="87">
        <f t="shared" si="0"/>
        <v>0</v>
      </c>
      <c r="I14" s="98"/>
    </row>
    <row r="15" spans="1:9" ht="15">
      <c r="A15" s="345" t="s">
        <v>114</v>
      </c>
      <c r="B15" s="345"/>
      <c r="C15" s="345"/>
      <c r="D15" s="345"/>
      <c r="E15" s="345"/>
      <c r="F15" s="345"/>
      <c r="G15" s="345"/>
      <c r="H15" s="104">
        <f>SUM(H6:H14)</f>
        <v>0</v>
      </c>
      <c r="I15" s="104">
        <f>SUM(I6:I14)</f>
        <v>0</v>
      </c>
    </row>
    <row r="16" spans="1:9" ht="15">
      <c r="A16" s="266"/>
      <c r="B16" s="266"/>
      <c r="C16" s="266"/>
      <c r="D16" s="266"/>
      <c r="E16" s="266"/>
      <c r="F16" s="266"/>
      <c r="G16" s="266"/>
      <c r="H16" s="266"/>
      <c r="I16" s="266"/>
    </row>
    <row r="17" spans="1:9" ht="15">
      <c r="A17" s="346" t="s">
        <v>115</v>
      </c>
      <c r="B17" s="346"/>
      <c r="C17" s="346"/>
      <c r="D17" s="346"/>
      <c r="E17" s="346"/>
      <c r="F17" s="346"/>
      <c r="G17" s="346"/>
      <c r="H17" s="346"/>
      <c r="I17" s="346"/>
    </row>
    <row r="18" spans="1:9" ht="24.75" customHeight="1">
      <c r="A18" s="347" t="s">
        <v>97</v>
      </c>
      <c r="B18" s="315" t="s">
        <v>72</v>
      </c>
      <c r="C18" s="317" t="s">
        <v>60</v>
      </c>
      <c r="D18" s="349"/>
      <c r="E18" s="318"/>
      <c r="F18" s="303" t="s">
        <v>74</v>
      </c>
      <c r="G18" s="305"/>
      <c r="H18" s="305"/>
      <c r="I18" s="304"/>
    </row>
    <row r="19" spans="1:9" ht="15">
      <c r="A19" s="348"/>
      <c r="B19" s="316"/>
      <c r="C19" s="319"/>
      <c r="D19" s="350"/>
      <c r="E19" s="320"/>
      <c r="F19" s="303" t="s">
        <v>75</v>
      </c>
      <c r="G19" s="304"/>
      <c r="H19" s="303" t="s">
        <v>76</v>
      </c>
      <c r="I19" s="304"/>
    </row>
    <row r="20" spans="1:9" ht="15">
      <c r="A20" s="77">
        <v>1</v>
      </c>
      <c r="B20" s="102">
        <v>2</v>
      </c>
      <c r="C20" s="342">
        <v>3</v>
      </c>
      <c r="D20" s="343"/>
      <c r="E20" s="344"/>
      <c r="F20" s="342">
        <v>4</v>
      </c>
      <c r="G20" s="344"/>
      <c r="H20" s="342">
        <v>5</v>
      </c>
      <c r="I20" s="344"/>
    </row>
    <row r="21" spans="1:9" ht="15">
      <c r="A21" s="77" t="s">
        <v>16</v>
      </c>
      <c r="B21" s="106"/>
      <c r="C21" s="265"/>
      <c r="D21" s="265"/>
      <c r="E21" s="265"/>
      <c r="F21" s="265"/>
      <c r="G21" s="265"/>
      <c r="H21" s="265"/>
      <c r="I21" s="265"/>
    </row>
    <row r="22" spans="1:9" ht="15">
      <c r="A22" s="77" t="s">
        <v>17</v>
      </c>
      <c r="B22" s="106"/>
      <c r="C22" s="265"/>
      <c r="D22" s="265"/>
      <c r="E22" s="265"/>
      <c r="F22" s="265"/>
      <c r="G22" s="265"/>
      <c r="H22" s="265"/>
      <c r="I22" s="265"/>
    </row>
    <row r="23" spans="1:9" ht="15">
      <c r="A23" s="77" t="s">
        <v>18</v>
      </c>
      <c r="B23" s="106"/>
      <c r="C23" s="265"/>
      <c r="D23" s="265"/>
      <c r="E23" s="265"/>
      <c r="F23" s="265"/>
      <c r="G23" s="265"/>
      <c r="H23" s="265"/>
      <c r="I23" s="265"/>
    </row>
    <row r="24" spans="1:9" ht="15">
      <c r="A24" s="77" t="s">
        <v>27</v>
      </c>
      <c r="B24" s="106"/>
      <c r="C24" s="265"/>
      <c r="D24" s="265"/>
      <c r="E24" s="265"/>
      <c r="F24" s="265"/>
      <c r="G24" s="265"/>
      <c r="H24" s="265"/>
      <c r="I24" s="265"/>
    </row>
    <row r="25" spans="1:9" ht="15">
      <c r="A25" s="77" t="s">
        <v>28</v>
      </c>
      <c r="B25" s="106"/>
      <c r="C25" s="265"/>
      <c r="D25" s="265"/>
      <c r="E25" s="265"/>
      <c r="F25" s="265"/>
      <c r="G25" s="265"/>
      <c r="H25" s="265"/>
      <c r="I25" s="265"/>
    </row>
    <row r="26" spans="1:9" ht="15">
      <c r="A26" s="77" t="s">
        <v>29</v>
      </c>
      <c r="B26" s="106"/>
      <c r="C26" s="265"/>
      <c r="D26" s="265"/>
      <c r="E26" s="265"/>
      <c r="F26" s="265"/>
      <c r="G26" s="265"/>
      <c r="H26" s="265"/>
      <c r="I26" s="265"/>
    </row>
    <row r="27" spans="1:9" ht="15">
      <c r="A27" s="323" t="s">
        <v>116</v>
      </c>
      <c r="B27" s="341"/>
      <c r="C27" s="307">
        <f>SUM(C21:E26)</f>
        <v>0</v>
      </c>
      <c r="D27" s="308"/>
      <c r="E27" s="308"/>
      <c r="F27" s="307">
        <f>SUM(F21:G26)</f>
        <v>0</v>
      </c>
      <c r="G27" s="308"/>
      <c r="H27" s="307">
        <f>SUM(H21:I26)</f>
        <v>0</v>
      </c>
      <c r="I27" s="308"/>
    </row>
    <row r="28" spans="1:9" ht="15">
      <c r="A28" s="321"/>
      <c r="B28" s="266"/>
      <c r="C28" s="266"/>
      <c r="D28" s="266"/>
      <c r="E28" s="266"/>
      <c r="F28" s="266"/>
      <c r="G28" s="266"/>
      <c r="H28" s="266"/>
      <c r="I28" s="267"/>
    </row>
    <row r="29" spans="1:9" ht="15">
      <c r="A29" s="261" t="s">
        <v>117</v>
      </c>
      <c r="B29" s="261"/>
      <c r="C29" s="261"/>
      <c r="D29" s="261"/>
      <c r="E29" s="261"/>
      <c r="F29" s="261" t="s">
        <v>60</v>
      </c>
      <c r="G29" s="261"/>
      <c r="H29" s="261" t="s">
        <v>74</v>
      </c>
      <c r="I29" s="261"/>
    </row>
    <row r="30" spans="1:9" ht="15">
      <c r="A30" s="261"/>
      <c r="B30" s="261"/>
      <c r="C30" s="261"/>
      <c r="D30" s="261"/>
      <c r="E30" s="261"/>
      <c r="F30" s="261"/>
      <c r="G30" s="261"/>
      <c r="H30" s="105" t="s">
        <v>75</v>
      </c>
      <c r="I30" s="105" t="s">
        <v>76</v>
      </c>
    </row>
    <row r="31" spans="1:9" ht="15">
      <c r="A31" s="339"/>
      <c r="B31" s="339"/>
      <c r="C31" s="339"/>
      <c r="D31" s="339"/>
      <c r="E31" s="339"/>
      <c r="F31" s="340">
        <f>H15+C27</f>
        <v>0</v>
      </c>
      <c r="G31" s="340"/>
      <c r="H31" s="87">
        <f>u421por+u422tuz</f>
        <v>0</v>
      </c>
      <c r="I31" s="87">
        <f>u422ino</f>
        <v>0</v>
      </c>
    </row>
    <row r="32" spans="1:9" ht="1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15">
      <c r="A33" s="338"/>
      <c r="B33" s="338"/>
      <c r="C33" s="338"/>
      <c r="D33" s="338"/>
      <c r="E33" s="338"/>
      <c r="F33" s="338"/>
      <c r="G33" s="338"/>
      <c r="H33" s="338"/>
      <c r="I33" s="338"/>
    </row>
    <row r="34" spans="1:9" ht="15">
      <c r="A34" s="338"/>
      <c r="B34" s="338"/>
      <c r="C34" s="338"/>
      <c r="D34" s="338"/>
      <c r="E34" s="338"/>
      <c r="F34" s="338"/>
      <c r="G34" s="338"/>
      <c r="H34" s="338"/>
      <c r="I34" s="338"/>
    </row>
    <row r="35" spans="1:9" ht="15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5">
      <c r="A36" s="80"/>
      <c r="B36" s="80"/>
      <c r="C36" s="80"/>
      <c r="D36" s="80"/>
      <c r="E36" s="80"/>
      <c r="F36" s="80"/>
      <c r="G36" s="80"/>
      <c r="H36" s="80"/>
      <c r="I36" s="80"/>
    </row>
    <row r="37" spans="1:9" ht="15">
      <c r="A37" s="80"/>
      <c r="B37" s="80"/>
      <c r="C37" s="80"/>
      <c r="D37" s="80"/>
      <c r="E37" s="80"/>
      <c r="F37" s="80"/>
      <c r="G37" s="80"/>
      <c r="H37" s="80"/>
      <c r="I37" s="80"/>
    </row>
    <row r="38" spans="1:9" ht="15">
      <c r="A38" s="80"/>
      <c r="B38" s="80"/>
      <c r="C38" s="80"/>
      <c r="D38" s="80"/>
      <c r="E38" s="80"/>
      <c r="F38" s="80"/>
      <c r="G38" s="80"/>
      <c r="H38" s="80"/>
      <c r="I38" s="80"/>
    </row>
    <row r="39" spans="1:9" ht="15">
      <c r="A39" s="80"/>
      <c r="B39" s="80"/>
      <c r="C39" s="80"/>
      <c r="D39" s="80"/>
      <c r="E39" s="80"/>
      <c r="F39" s="80"/>
      <c r="G39" s="80"/>
      <c r="H39" s="80"/>
      <c r="I39" s="80"/>
    </row>
  </sheetData>
  <sheetProtection sheet="1" formatCells="0" formatColumns="0" formatRows="0" insertColumns="0" insertRows="0" insertHyperlinks="0" deleteColumns="0" deleteRows="0" sort="0" autoFilter="0" pivotTables="0"/>
  <mergeCells count="66">
    <mergeCell ref="A1:I1"/>
    <mergeCell ref="A3:I3"/>
    <mergeCell ref="B4:C4"/>
    <mergeCell ref="D4:E4"/>
    <mergeCell ref="D5:E5"/>
    <mergeCell ref="B5:C5"/>
    <mergeCell ref="A2:I2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5:G15"/>
    <mergeCell ref="A17:I17"/>
    <mergeCell ref="A18:A19"/>
    <mergeCell ref="F18:I18"/>
    <mergeCell ref="C18:E19"/>
    <mergeCell ref="B18:B19"/>
    <mergeCell ref="F19:G19"/>
    <mergeCell ref="H19:I19"/>
    <mergeCell ref="A16:I16"/>
    <mergeCell ref="C20:E20"/>
    <mergeCell ref="F20:G20"/>
    <mergeCell ref="H20:I20"/>
    <mergeCell ref="F21:G21"/>
    <mergeCell ref="F22:G22"/>
    <mergeCell ref="C21:E21"/>
    <mergeCell ref="C22:E22"/>
    <mergeCell ref="H21:I21"/>
    <mergeCell ref="H22:I22"/>
    <mergeCell ref="F23:G23"/>
    <mergeCell ref="F24:G24"/>
    <mergeCell ref="F25:G25"/>
    <mergeCell ref="F26:G26"/>
    <mergeCell ref="H26:I26"/>
    <mergeCell ref="H23:I23"/>
    <mergeCell ref="H24:I24"/>
    <mergeCell ref="H25:I25"/>
    <mergeCell ref="C23:E23"/>
    <mergeCell ref="C24:E24"/>
    <mergeCell ref="C25:E25"/>
    <mergeCell ref="C26:E26"/>
    <mergeCell ref="A27:B27"/>
    <mergeCell ref="C27:E27"/>
    <mergeCell ref="A33:I33"/>
    <mergeCell ref="A34:I34"/>
    <mergeCell ref="H29:I29"/>
    <mergeCell ref="F27:G27"/>
    <mergeCell ref="H27:I27"/>
    <mergeCell ref="A28:I28"/>
    <mergeCell ref="A29:E31"/>
    <mergeCell ref="F31:G31"/>
    <mergeCell ref="F29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  <ignoredErrors>
    <ignoredError sqref="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PageLayoutView="0" workbookViewId="0" topLeftCell="A7">
      <selection activeCell="B13" sqref="B13:C13"/>
    </sheetView>
  </sheetViews>
  <sheetFormatPr defaultColWidth="9.140625" defaultRowHeight="15"/>
  <cols>
    <col min="1" max="1" width="2.8515625" style="2" customWidth="1"/>
    <col min="2" max="2" width="4.140625" style="2" customWidth="1"/>
    <col min="3" max="3" width="9.7109375" style="2" customWidth="1"/>
    <col min="4" max="4" width="15.421875" style="2" customWidth="1"/>
    <col min="5" max="5" width="17.7109375" style="2" customWidth="1"/>
    <col min="6" max="6" width="17.140625" style="2" customWidth="1"/>
    <col min="7" max="7" width="12.57421875" style="2" customWidth="1"/>
    <col min="8" max="8" width="6.7109375" style="2" customWidth="1"/>
    <col min="9" max="9" width="5.7109375" style="2" customWidth="1"/>
    <col min="10" max="10" width="12.28125" style="2" customWidth="1"/>
    <col min="11" max="11" width="8.421875" style="2" customWidth="1"/>
    <col min="12" max="16384" width="9.140625" style="2" customWidth="1"/>
  </cols>
  <sheetData>
    <row r="1" spans="10:11" s="12" customFormat="1" ht="12.75">
      <c r="J1" s="13" t="s">
        <v>120</v>
      </c>
      <c r="K1" s="82"/>
    </row>
    <row r="2" spans="1:11" ht="37.5" customHeight="1">
      <c r="A2" s="275" t="s">
        <v>144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</row>
    <row r="3" spans="1:11" ht="15" customHeight="1">
      <c r="A3" s="415" t="s">
        <v>145</v>
      </c>
      <c r="B3" s="416"/>
      <c r="C3" s="416"/>
      <c r="D3" s="417"/>
      <c r="E3" s="406" t="s">
        <v>36</v>
      </c>
      <c r="F3" s="407"/>
      <c r="G3" s="407"/>
      <c r="H3" s="407"/>
      <c r="I3" s="407"/>
      <c r="J3" s="407"/>
      <c r="K3" s="408"/>
    </row>
    <row r="4" spans="1:11" s="83" customFormat="1" ht="15.75" customHeight="1">
      <c r="A4" s="272" t="s">
        <v>147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s="83" customFormat="1" ht="15.75" customHeight="1">
      <c r="A5" s="272" t="s">
        <v>146</v>
      </c>
      <c r="B5" s="273"/>
      <c r="C5" s="273"/>
      <c r="D5" s="273"/>
      <c r="E5" s="273"/>
      <c r="F5" s="273"/>
      <c r="G5" s="273"/>
      <c r="H5" s="273"/>
      <c r="I5" s="273"/>
      <c r="J5" s="273"/>
      <c r="K5" s="274"/>
    </row>
    <row r="6" spans="1:11" s="24" customFormat="1" ht="12.75" customHeight="1">
      <c r="A6" s="285" t="s">
        <v>10</v>
      </c>
      <c r="B6" s="418" t="s">
        <v>121</v>
      </c>
      <c r="C6" s="419"/>
      <c r="D6" s="14" t="s">
        <v>122</v>
      </c>
      <c r="E6" s="375" t="s">
        <v>123</v>
      </c>
      <c r="F6" s="377"/>
      <c r="G6" s="413" t="s">
        <v>124</v>
      </c>
      <c r="H6" s="281" t="s">
        <v>125</v>
      </c>
      <c r="I6" s="282"/>
      <c r="J6" s="281" t="s">
        <v>74</v>
      </c>
      <c r="K6" s="282"/>
    </row>
    <row r="7" spans="1:11" s="24" customFormat="1" ht="12.75" customHeight="1">
      <c r="A7" s="365"/>
      <c r="B7" s="420"/>
      <c r="C7" s="421"/>
      <c r="D7" s="15" t="s">
        <v>126</v>
      </c>
      <c r="E7" s="14" t="s">
        <v>127</v>
      </c>
      <c r="F7" s="411" t="s">
        <v>128</v>
      </c>
      <c r="G7" s="414"/>
      <c r="H7" s="409"/>
      <c r="I7" s="410"/>
      <c r="J7" s="409"/>
      <c r="K7" s="410"/>
    </row>
    <row r="8" spans="1:11" s="24" customFormat="1" ht="12.75" customHeight="1">
      <c r="A8" s="365"/>
      <c r="B8" s="420"/>
      <c r="C8" s="421"/>
      <c r="D8" s="15" t="s">
        <v>129</v>
      </c>
      <c r="E8" s="15" t="s">
        <v>130</v>
      </c>
      <c r="F8" s="412"/>
      <c r="G8" s="414"/>
      <c r="H8" s="409"/>
      <c r="I8" s="410"/>
      <c r="J8" s="409"/>
      <c r="K8" s="410"/>
    </row>
    <row r="9" spans="1:11" s="24" customFormat="1" ht="12.75" customHeight="1">
      <c r="A9" s="365"/>
      <c r="B9" s="420"/>
      <c r="C9" s="421"/>
      <c r="D9" s="45" t="s">
        <v>148</v>
      </c>
      <c r="E9" s="15" t="s">
        <v>131</v>
      </c>
      <c r="F9" s="412"/>
      <c r="G9" s="414"/>
      <c r="H9" s="409"/>
      <c r="I9" s="410"/>
      <c r="J9" s="409"/>
      <c r="K9" s="410"/>
    </row>
    <row r="10" spans="1:11" s="24" customFormat="1" ht="15" customHeight="1">
      <c r="A10" s="286"/>
      <c r="B10" s="422"/>
      <c r="C10" s="423"/>
      <c r="D10" s="16"/>
      <c r="E10" s="17"/>
      <c r="F10" s="21"/>
      <c r="G10" s="284"/>
      <c r="H10" s="283"/>
      <c r="I10" s="284"/>
      <c r="J10" s="3" t="s">
        <v>75</v>
      </c>
      <c r="K10" s="84" t="s">
        <v>76</v>
      </c>
    </row>
    <row r="11" spans="1:11" s="85" customFormat="1" ht="12.75">
      <c r="A11" s="65">
        <v>1</v>
      </c>
      <c r="B11" s="364">
        <v>2</v>
      </c>
      <c r="C11" s="364"/>
      <c r="D11" s="22">
        <v>3</v>
      </c>
      <c r="E11" s="22">
        <v>4</v>
      </c>
      <c r="F11" s="22">
        <v>5</v>
      </c>
      <c r="G11" s="65" t="s">
        <v>132</v>
      </c>
      <c r="H11" s="262" t="s">
        <v>133</v>
      </c>
      <c r="I11" s="264"/>
      <c r="J11" s="66">
        <v>8</v>
      </c>
      <c r="K11" s="84">
        <v>9</v>
      </c>
    </row>
    <row r="12" spans="1:11" s="24" customFormat="1" ht="12.75">
      <c r="A12" s="72" t="s">
        <v>16</v>
      </c>
      <c r="B12" s="251">
        <v>50000</v>
      </c>
      <c r="C12" s="251"/>
      <c r="D12" s="96"/>
      <c r="E12" s="97"/>
      <c r="F12" s="96"/>
      <c r="G12" s="86">
        <f>IF(B12-D12+F12&lt;0,B12-D12+F12,0)</f>
        <v>0</v>
      </c>
      <c r="H12" s="382">
        <f>IF(B12-D12+F12&gt;=0,B12-D12+F12,0)</f>
        <v>50000</v>
      </c>
      <c r="I12" s="382"/>
      <c r="J12" s="96"/>
      <c r="K12" s="98"/>
    </row>
    <row r="13" spans="1:11" s="24" customFormat="1" ht="12.75">
      <c r="A13" s="72" t="s">
        <v>17</v>
      </c>
      <c r="B13" s="251"/>
      <c r="C13" s="251"/>
      <c r="D13" s="96"/>
      <c r="E13" s="97"/>
      <c r="F13" s="96"/>
      <c r="G13" s="86">
        <f>IF(B13-D13+F13&lt;0,B13-D13+F13,0)</f>
        <v>0</v>
      </c>
      <c r="H13" s="382">
        <f>IF(B13-D13+F13&gt;=0,B13-D13+F13,0)</f>
        <v>0</v>
      </c>
      <c r="I13" s="382"/>
      <c r="J13" s="96"/>
      <c r="K13" s="98"/>
    </row>
    <row r="14" spans="1:11" s="24" customFormat="1" ht="12.75">
      <c r="A14" s="72" t="s">
        <v>18</v>
      </c>
      <c r="B14" s="251"/>
      <c r="C14" s="251"/>
      <c r="D14" s="96"/>
      <c r="E14" s="97"/>
      <c r="F14" s="96"/>
      <c r="G14" s="86">
        <f>IF(B14-D14+F14&lt;0,B14-D14+F14,0)</f>
        <v>0</v>
      </c>
      <c r="H14" s="382">
        <f>IF(B14-D14+F14&gt;=0,B14-D14+F14,0)</f>
        <v>0</v>
      </c>
      <c r="I14" s="382"/>
      <c r="J14" s="96"/>
      <c r="K14" s="98"/>
    </row>
    <row r="15" spans="1:11" s="24" customFormat="1" ht="22.5" customHeight="1">
      <c r="A15" s="261" t="s">
        <v>254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</row>
    <row r="16" spans="1:11" s="24" customFormat="1" ht="23.25" customHeight="1">
      <c r="A16" s="23" t="s">
        <v>10</v>
      </c>
      <c r="B16" s="433" t="s">
        <v>72</v>
      </c>
      <c r="C16" s="434"/>
      <c r="D16" s="434"/>
      <c r="E16" s="434"/>
      <c r="F16" s="435"/>
      <c r="G16" s="424" t="s">
        <v>36</v>
      </c>
      <c r="H16" s="424"/>
      <c r="I16" s="424"/>
      <c r="J16" s="424"/>
      <c r="K16" s="424"/>
    </row>
    <row r="17" spans="1:11" s="24" customFormat="1" ht="12.75">
      <c r="A17" s="72" t="s">
        <v>16</v>
      </c>
      <c r="B17" s="425"/>
      <c r="C17" s="425"/>
      <c r="D17" s="425"/>
      <c r="E17" s="425"/>
      <c r="F17" s="425"/>
      <c r="G17" s="96"/>
      <c r="H17" s="386"/>
      <c r="I17" s="388"/>
      <c r="J17" s="96"/>
      <c r="K17" s="98"/>
    </row>
    <row r="18" spans="1:11" s="24" customFormat="1" ht="12.75">
      <c r="A18" s="72" t="s">
        <v>17</v>
      </c>
      <c r="B18" s="425"/>
      <c r="C18" s="425"/>
      <c r="D18" s="425"/>
      <c r="E18" s="425"/>
      <c r="F18" s="425"/>
      <c r="G18" s="96" t="s">
        <v>36</v>
      </c>
      <c r="H18" s="251"/>
      <c r="I18" s="251"/>
      <c r="J18" s="96"/>
      <c r="K18" s="98"/>
    </row>
    <row r="19" spans="1:11" s="24" customFormat="1" ht="12.75">
      <c r="A19" s="72" t="s">
        <v>18</v>
      </c>
      <c r="B19" s="425"/>
      <c r="C19" s="425"/>
      <c r="D19" s="425"/>
      <c r="E19" s="425"/>
      <c r="F19" s="425"/>
      <c r="G19" s="96"/>
      <c r="H19" s="251" t="s">
        <v>36</v>
      </c>
      <c r="I19" s="251"/>
      <c r="J19" s="96"/>
      <c r="K19" s="98"/>
    </row>
    <row r="20" spans="1:13" s="24" customFormat="1" ht="15">
      <c r="A20" s="431" t="s">
        <v>149</v>
      </c>
      <c r="B20" s="431"/>
      <c r="C20" s="431"/>
      <c r="D20" s="431"/>
      <c r="E20" s="431"/>
      <c r="F20" s="432"/>
      <c r="G20" s="88">
        <f>SUM(G17:G19,G12:G14)</f>
        <v>0</v>
      </c>
      <c r="H20" s="307">
        <f>SUM(H12:I14,H17:I19)</f>
        <v>50000</v>
      </c>
      <c r="I20" s="308"/>
      <c r="J20" s="88">
        <f>SUM(J12:J14,J17:J19)</f>
        <v>0</v>
      </c>
      <c r="K20" s="88">
        <f>SUM(K12:K14,K17:K19)</f>
        <v>0</v>
      </c>
      <c r="L20" s="89"/>
      <c r="M20" s="89"/>
    </row>
    <row r="21" spans="1:13" s="83" customFormat="1" ht="15">
      <c r="A21" s="261" t="s">
        <v>150</v>
      </c>
      <c r="B21" s="261"/>
      <c r="C21" s="261"/>
      <c r="D21" s="261"/>
      <c r="E21" s="261"/>
      <c r="F21" s="261"/>
      <c r="G21" s="46"/>
      <c r="H21" s="437">
        <f>IF(B35=godina,E35,IF(B36=godina,E36,IF(B37=godina,E37,IF(B38=godina,E38,IF(B39=godina,E39,IF(B40=godina,E40,""))))))</f>
      </c>
      <c r="I21" s="437"/>
      <c r="J21" s="47"/>
      <c r="K21" s="90"/>
      <c r="L21" s="91"/>
      <c r="M21" s="91"/>
    </row>
    <row r="22" spans="1:13" s="24" customFormat="1" ht="28.5" customHeight="1">
      <c r="A22" s="392" t="s">
        <v>573</v>
      </c>
      <c r="B22" s="393"/>
      <c r="C22" s="393"/>
      <c r="D22" s="393"/>
      <c r="E22" s="393"/>
      <c r="F22" s="394"/>
      <c r="G22" s="18"/>
      <c r="H22" s="436">
        <f>IF(umprenesenigub="",u431doh-G31,u431doh-umprenesenigub-G31)</f>
        <v>50000</v>
      </c>
      <c r="I22" s="436"/>
      <c r="J22" s="71">
        <f>u431tuz</f>
        <v>0</v>
      </c>
      <c r="K22" s="92">
        <f>u431ino</f>
        <v>0</v>
      </c>
      <c r="L22" s="89"/>
      <c r="M22" s="89"/>
    </row>
    <row r="23" spans="1:13" s="94" customFormat="1" ht="15">
      <c r="A23" s="392" t="s">
        <v>151</v>
      </c>
      <c r="B23" s="393"/>
      <c r="C23" s="393"/>
      <c r="D23" s="393"/>
      <c r="E23" s="393"/>
      <c r="F23" s="393"/>
      <c r="G23" s="393"/>
      <c r="H23" s="393"/>
      <c r="I23" s="394"/>
      <c r="J23" s="429">
        <f>preduporez</f>
        <v>643.4976666666666</v>
      </c>
      <c r="K23" s="430"/>
      <c r="L23" s="93"/>
      <c r="M23" s="93"/>
    </row>
    <row r="24" spans="1:11" s="24" customFormat="1" ht="15">
      <c r="A24" s="272" t="s">
        <v>153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4"/>
    </row>
    <row r="25" spans="1:11" s="24" customFormat="1" ht="45">
      <c r="A25" s="19" t="s">
        <v>10</v>
      </c>
      <c r="B25" s="398" t="s">
        <v>134</v>
      </c>
      <c r="C25" s="398"/>
      <c r="D25" s="398"/>
      <c r="E25" s="398"/>
      <c r="F25" s="398"/>
      <c r="G25" s="383" t="s">
        <v>32</v>
      </c>
      <c r="H25" s="384"/>
      <c r="I25" s="384"/>
      <c r="J25" s="384"/>
      <c r="K25" s="385"/>
    </row>
    <row r="26" spans="1:11" s="24" customFormat="1" ht="12.75" customHeight="1">
      <c r="A26" s="20">
        <v>1</v>
      </c>
      <c r="B26" s="399">
        <v>2</v>
      </c>
      <c r="C26" s="399"/>
      <c r="D26" s="399"/>
      <c r="E26" s="399"/>
      <c r="F26" s="400"/>
      <c r="G26" s="364">
        <v>3</v>
      </c>
      <c r="H26" s="364"/>
      <c r="I26" s="364"/>
      <c r="J26" s="364"/>
      <c r="K26" s="364"/>
    </row>
    <row r="27" spans="1:11" s="24" customFormat="1" ht="12.75">
      <c r="A27" s="72" t="s">
        <v>16</v>
      </c>
      <c r="B27" s="401" t="s">
        <v>135</v>
      </c>
      <c r="C27" s="401"/>
      <c r="D27" s="401"/>
      <c r="E27" s="401"/>
      <c r="F27" s="401"/>
      <c r="G27" s="386"/>
      <c r="H27" s="387"/>
      <c r="I27" s="387"/>
      <c r="J27" s="387"/>
      <c r="K27" s="388"/>
    </row>
    <row r="28" spans="1:11" s="24" customFormat="1" ht="24" customHeight="1">
      <c r="A28" s="72" t="s">
        <v>17</v>
      </c>
      <c r="B28" s="402" t="s">
        <v>152</v>
      </c>
      <c r="C28" s="401"/>
      <c r="D28" s="401"/>
      <c r="E28" s="401"/>
      <c r="F28" s="401"/>
      <c r="G28" s="386"/>
      <c r="H28" s="387"/>
      <c r="I28" s="387"/>
      <c r="J28" s="387"/>
      <c r="K28" s="388"/>
    </row>
    <row r="29" spans="1:11" s="83" customFormat="1" ht="14.25">
      <c r="A29" s="72" t="s">
        <v>18</v>
      </c>
      <c r="B29" s="401" t="s">
        <v>136</v>
      </c>
      <c r="C29" s="401"/>
      <c r="D29" s="401"/>
      <c r="E29" s="401"/>
      <c r="F29" s="401"/>
      <c r="G29" s="386"/>
      <c r="H29" s="387"/>
      <c r="I29" s="387"/>
      <c r="J29" s="387"/>
      <c r="K29" s="388"/>
    </row>
    <row r="30" spans="1:11" s="24" customFormat="1" ht="12.75">
      <c r="A30" s="72" t="s">
        <v>27</v>
      </c>
      <c r="B30" s="401" t="s">
        <v>137</v>
      </c>
      <c r="C30" s="401"/>
      <c r="D30" s="401"/>
      <c r="E30" s="401"/>
      <c r="F30" s="401"/>
      <c r="G30" s="386"/>
      <c r="H30" s="387"/>
      <c r="I30" s="387"/>
      <c r="J30" s="387"/>
      <c r="K30" s="388"/>
    </row>
    <row r="31" spans="1:11" s="94" customFormat="1" ht="15">
      <c r="A31" s="403" t="s">
        <v>154</v>
      </c>
      <c r="B31" s="403"/>
      <c r="C31" s="403"/>
      <c r="D31" s="403"/>
      <c r="E31" s="403"/>
      <c r="F31" s="403"/>
      <c r="G31" s="389">
        <f>SUM(G27:K30)</f>
        <v>0</v>
      </c>
      <c r="H31" s="390"/>
      <c r="I31" s="390"/>
      <c r="J31" s="390"/>
      <c r="K31" s="391"/>
    </row>
    <row r="32" spans="1:11" s="24" customFormat="1" ht="15">
      <c r="A32" s="272" t="s">
        <v>155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4"/>
    </row>
    <row r="33" spans="1:11" s="24" customFormat="1" ht="36">
      <c r="A33" s="68" t="s">
        <v>10</v>
      </c>
      <c r="B33" s="375" t="s">
        <v>138</v>
      </c>
      <c r="C33" s="377"/>
      <c r="D33" s="70" t="s">
        <v>156</v>
      </c>
      <c r="E33" s="95" t="s">
        <v>158</v>
      </c>
      <c r="F33" s="70" t="s">
        <v>157</v>
      </c>
      <c r="G33" s="375" t="s">
        <v>139</v>
      </c>
      <c r="H33" s="376"/>
      <c r="I33" s="376"/>
      <c r="J33" s="376"/>
      <c r="K33" s="377"/>
    </row>
    <row r="34" spans="1:11" s="24" customFormat="1" ht="12.75" customHeight="1">
      <c r="A34" s="69">
        <v>1</v>
      </c>
      <c r="B34" s="397">
        <v>2</v>
      </c>
      <c r="C34" s="397"/>
      <c r="D34" s="69">
        <v>3</v>
      </c>
      <c r="E34" s="69">
        <v>4</v>
      </c>
      <c r="F34" s="69">
        <v>5</v>
      </c>
      <c r="G34" s="262" t="s">
        <v>140</v>
      </c>
      <c r="H34" s="263"/>
      <c r="I34" s="263"/>
      <c r="J34" s="263"/>
      <c r="K34" s="264"/>
    </row>
    <row r="35" spans="1:11" s="24" customFormat="1" ht="12.75">
      <c r="A35" s="72" t="s">
        <v>16</v>
      </c>
      <c r="B35" s="381"/>
      <c r="C35" s="381"/>
      <c r="D35" s="96"/>
      <c r="E35" s="96"/>
      <c r="F35" s="86">
        <f aca="true" t="shared" si="0" ref="F35:F40">IF(B35&lt;&gt;godina,"",uk431gub)</f>
      </c>
      <c r="G35" s="382">
        <f aca="true" t="shared" si="1" ref="G35:G40">IF(B35="","",IF(E35&lt;&gt;"",IF(D35="",0,D35)-IF(E35="",0,E35),IF(D35="",0,D35)+IF(F35="",0,F35)))</f>
      </c>
      <c r="H35" s="382"/>
      <c r="I35" s="382"/>
      <c r="J35" s="382"/>
      <c r="K35" s="382"/>
    </row>
    <row r="36" spans="1:11" s="24" customFormat="1" ht="12.75">
      <c r="A36" s="72" t="s">
        <v>17</v>
      </c>
      <c r="B36" s="381"/>
      <c r="C36" s="381"/>
      <c r="D36" s="96"/>
      <c r="E36" s="96"/>
      <c r="F36" s="86">
        <f t="shared" si="0"/>
      </c>
      <c r="G36" s="382">
        <f t="shared" si="1"/>
      </c>
      <c r="H36" s="382"/>
      <c r="I36" s="382"/>
      <c r="J36" s="382"/>
      <c r="K36" s="382"/>
    </row>
    <row r="37" spans="1:11" s="24" customFormat="1" ht="12.75">
      <c r="A37" s="72" t="s">
        <v>18</v>
      </c>
      <c r="B37" s="381"/>
      <c r="C37" s="381"/>
      <c r="D37" s="96"/>
      <c r="E37" s="96"/>
      <c r="F37" s="86">
        <f t="shared" si="0"/>
      </c>
      <c r="G37" s="382">
        <f t="shared" si="1"/>
      </c>
      <c r="H37" s="382"/>
      <c r="I37" s="382"/>
      <c r="J37" s="382"/>
      <c r="K37" s="382"/>
    </row>
    <row r="38" spans="1:11" s="83" customFormat="1" ht="14.25">
      <c r="A38" s="72" t="s">
        <v>27</v>
      </c>
      <c r="B38" s="381"/>
      <c r="C38" s="381"/>
      <c r="D38" s="96"/>
      <c r="E38" s="96"/>
      <c r="F38" s="86">
        <f t="shared" si="0"/>
      </c>
      <c r="G38" s="382">
        <f t="shared" si="1"/>
      </c>
      <c r="H38" s="382"/>
      <c r="I38" s="382"/>
      <c r="J38" s="382"/>
      <c r="K38" s="382"/>
    </row>
    <row r="39" spans="1:11" s="24" customFormat="1" ht="12.75">
      <c r="A39" s="72" t="s">
        <v>28</v>
      </c>
      <c r="B39" s="381"/>
      <c r="C39" s="381"/>
      <c r="D39" s="96"/>
      <c r="E39" s="96"/>
      <c r="F39" s="86">
        <f t="shared" si="0"/>
      </c>
      <c r="G39" s="426">
        <f t="shared" si="1"/>
      </c>
      <c r="H39" s="427"/>
      <c r="I39" s="427"/>
      <c r="J39" s="427"/>
      <c r="K39" s="428"/>
    </row>
    <row r="40" spans="1:11" s="24" customFormat="1" ht="12.75">
      <c r="A40" s="72" t="s">
        <v>29</v>
      </c>
      <c r="B40" s="381"/>
      <c r="C40" s="381"/>
      <c r="D40" s="96"/>
      <c r="E40" s="96"/>
      <c r="F40" s="86">
        <f t="shared" si="0"/>
      </c>
      <c r="G40" s="426">
        <f t="shared" si="1"/>
      </c>
      <c r="H40" s="427"/>
      <c r="I40" s="427"/>
      <c r="J40" s="427"/>
      <c r="K40" s="428"/>
    </row>
    <row r="41" spans="1:11" s="24" customFormat="1" ht="37.5" customHeight="1">
      <c r="A41" s="392" t="s">
        <v>159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4"/>
    </row>
    <row r="42" spans="1:11" s="94" customFormat="1" ht="12.75" customHeight="1">
      <c r="A42" s="285" t="s">
        <v>10</v>
      </c>
      <c r="B42" s="366" t="s">
        <v>141</v>
      </c>
      <c r="C42" s="367"/>
      <c r="D42" s="367"/>
      <c r="E42" s="367"/>
      <c r="F42" s="368"/>
      <c r="G42" s="395" t="s">
        <v>142</v>
      </c>
      <c r="H42" s="396"/>
      <c r="I42" s="395" t="s">
        <v>160</v>
      </c>
      <c r="J42" s="363"/>
      <c r="K42" s="396"/>
    </row>
    <row r="43" spans="1:11" s="24" customFormat="1" ht="12.75" customHeight="1">
      <c r="A43" s="365"/>
      <c r="B43" s="369"/>
      <c r="C43" s="370"/>
      <c r="D43" s="370"/>
      <c r="E43" s="370"/>
      <c r="F43" s="371"/>
      <c r="G43" s="378"/>
      <c r="H43" s="380"/>
      <c r="I43" s="378" t="s">
        <v>143</v>
      </c>
      <c r="J43" s="379"/>
      <c r="K43" s="380"/>
    </row>
    <row r="44" spans="1:11" s="24" customFormat="1" ht="12.75" customHeight="1">
      <c r="A44" s="286"/>
      <c r="B44" s="372"/>
      <c r="C44" s="373"/>
      <c r="D44" s="373"/>
      <c r="E44" s="373"/>
      <c r="F44" s="374"/>
      <c r="G44" s="358"/>
      <c r="H44" s="360"/>
      <c r="I44" s="358" t="s">
        <v>161</v>
      </c>
      <c r="J44" s="359"/>
      <c r="K44" s="360"/>
    </row>
    <row r="45" spans="1:11" s="24" customFormat="1" ht="12.75" customHeight="1">
      <c r="A45" s="65">
        <v>1</v>
      </c>
      <c r="B45" s="364">
        <v>2</v>
      </c>
      <c r="C45" s="364"/>
      <c r="D45" s="364"/>
      <c r="E45" s="364"/>
      <c r="F45" s="364"/>
      <c r="G45" s="364">
        <v>3</v>
      </c>
      <c r="H45" s="364"/>
      <c r="I45" s="262">
        <v>4</v>
      </c>
      <c r="J45" s="263"/>
      <c r="K45" s="264"/>
    </row>
    <row r="46" spans="1:11" s="24" customFormat="1" ht="12.75">
      <c r="A46" s="72" t="s">
        <v>16</v>
      </c>
      <c r="B46" s="362" t="s">
        <v>163</v>
      </c>
      <c r="C46" s="362"/>
      <c r="D46" s="362"/>
      <c r="E46" s="362"/>
      <c r="F46" s="362"/>
      <c r="G46" s="251"/>
      <c r="H46" s="251"/>
      <c r="I46" s="361">
        <f>IF(sveukupnidohodak5=0,"",G46/sveukupnidohodak5)</f>
        <v>0</v>
      </c>
      <c r="J46" s="361"/>
      <c r="K46" s="361"/>
    </row>
    <row r="47" spans="1:11" s="24" customFormat="1" ht="12.75">
      <c r="A47" s="72" t="s">
        <v>17</v>
      </c>
      <c r="B47" s="362" t="s">
        <v>162</v>
      </c>
      <c r="C47" s="362"/>
      <c r="D47" s="362"/>
      <c r="E47" s="362"/>
      <c r="F47" s="362"/>
      <c r="G47" s="251"/>
      <c r="H47" s="251"/>
      <c r="I47" s="361">
        <f>IF(sveukupnidohodak5=0,"",G47/sveukupnidohodak5)</f>
        <v>0</v>
      </c>
      <c r="J47" s="361"/>
      <c r="K47" s="361"/>
    </row>
    <row r="48" spans="1:10" s="24" customFormat="1" ht="12">
      <c r="A48" s="363"/>
      <c r="B48" s="363"/>
      <c r="C48" s="363"/>
      <c r="D48" s="363"/>
      <c r="E48" s="363"/>
      <c r="F48" s="363"/>
      <c r="G48" s="363"/>
      <c r="H48" s="363"/>
      <c r="I48" s="363"/>
      <c r="J48" s="363"/>
    </row>
    <row r="49" spans="1:11" s="24" customFormat="1" ht="13.5">
      <c r="A49" s="357" t="s">
        <v>164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s="24" customFormat="1" ht="12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</row>
    <row r="51" spans="1:11" s="24" customFormat="1" ht="12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</row>
    <row r="52" s="24" customFormat="1" ht="12"/>
    <row r="53" s="24" customFormat="1" ht="12"/>
    <row r="54" s="24" customFormat="1" ht="12"/>
    <row r="55" s="24" customFormat="1" ht="12"/>
    <row r="56" s="24" customFormat="1" ht="12"/>
    <row r="57" s="24" customFormat="1" ht="12"/>
    <row r="58" s="24" customFormat="1" ht="12"/>
    <row r="59" s="24" customFormat="1" ht="12"/>
    <row r="60" s="24" customFormat="1" ht="12"/>
    <row r="61" s="24" customFormat="1" ht="12"/>
    <row r="62" s="24" customFormat="1" ht="12"/>
    <row r="63" s="24" customFormat="1" ht="12"/>
    <row r="64" s="24" customFormat="1" ht="12"/>
    <row r="65" s="24" customFormat="1" ht="12"/>
    <row r="66" s="24" customFormat="1" ht="12"/>
    <row r="67" s="24" customFormat="1" ht="12"/>
    <row r="68" s="24" customFormat="1" ht="12"/>
    <row r="69" s="24" customFormat="1" ht="12"/>
    <row r="70" s="24" customFormat="1" ht="12"/>
    <row r="71" s="24" customFormat="1" ht="12"/>
    <row r="72" s="24" customFormat="1" ht="12"/>
    <row r="73" s="24" customFormat="1" ht="12"/>
    <row r="74" s="24" customFormat="1" ht="12"/>
    <row r="75" s="24" customFormat="1" ht="12"/>
    <row r="76" s="24" customFormat="1" ht="12"/>
    <row r="77" s="24" customFormat="1" ht="12"/>
    <row r="78" s="24" customFormat="1" ht="12"/>
    <row r="79" s="24" customFormat="1" ht="12"/>
    <row r="80" s="24" customFormat="1" ht="12"/>
    <row r="81" s="24" customFormat="1" ht="12"/>
    <row r="82" s="24" customFormat="1" ht="12"/>
    <row r="83" s="24" customFormat="1" ht="12"/>
    <row r="84" s="24" customFormat="1" ht="12"/>
    <row r="85" s="24" customFormat="1" ht="12"/>
    <row r="86" s="24" customFormat="1" ht="12"/>
    <row r="87" s="24" customFormat="1" ht="12"/>
    <row r="88" s="24" customFormat="1" ht="12"/>
    <row r="89" s="24" customFormat="1" ht="12"/>
    <row r="90" s="24" customFormat="1" ht="12"/>
    <row r="91" s="24" customFormat="1" ht="12"/>
    <row r="92" s="24" customFormat="1" ht="12"/>
    <row r="93" s="24" customFormat="1" ht="12"/>
    <row r="94" s="24" customFormat="1" ht="12"/>
    <row r="95" s="24" customFormat="1" ht="12"/>
    <row r="96" s="24" customFormat="1" ht="12"/>
    <row r="97" s="24" customFormat="1" ht="12"/>
    <row r="98" s="24" customFormat="1" ht="12"/>
    <row r="99" s="24" customFormat="1" ht="12"/>
    <row r="100" s="24" customFormat="1" ht="12"/>
    <row r="101" s="24" customFormat="1" ht="12"/>
    <row r="102" s="24" customFormat="1" ht="12"/>
    <row r="103" s="24" customFormat="1" ht="12"/>
    <row r="104" s="24" customFormat="1" ht="12"/>
    <row r="105" s="24" customFormat="1" ht="12"/>
    <row r="106" s="24" customFormat="1" ht="12"/>
    <row r="107" s="24" customFormat="1" ht="12"/>
    <row r="108" s="24" customFormat="1" ht="12"/>
    <row r="109" s="24" customFormat="1" ht="12"/>
    <row r="110" s="24" customFormat="1" ht="12"/>
    <row r="111" s="24" customFormat="1" ht="12"/>
    <row r="112" s="24" customFormat="1" ht="12"/>
    <row r="113" s="24" customFormat="1" ht="12"/>
    <row r="114" s="24" customFormat="1" ht="12"/>
    <row r="115" s="24" customFormat="1" ht="12"/>
    <row r="116" s="24" customFormat="1" ht="12"/>
    <row r="117" s="24" customFormat="1" ht="12"/>
    <row r="118" s="24" customFormat="1" ht="12"/>
    <row r="119" s="24" customFormat="1" ht="12"/>
    <row r="120" s="24" customFormat="1" ht="12"/>
    <row r="121" s="24" customFormat="1" ht="12"/>
    <row r="122" s="24" customFormat="1" ht="12"/>
    <row r="123" s="24" customFormat="1" ht="12"/>
    <row r="124" s="24" customFormat="1" ht="12"/>
    <row r="125" s="24" customFormat="1" ht="12"/>
    <row r="126" s="24" customFormat="1" ht="12"/>
    <row r="127" s="24" customFormat="1" ht="12"/>
    <row r="128" s="24" customFormat="1" ht="12"/>
    <row r="129" s="24" customFormat="1" ht="12"/>
    <row r="130" s="24" customFormat="1" ht="12"/>
    <row r="131" s="24" customFormat="1" ht="12"/>
    <row r="132" s="24" customFormat="1" ht="12"/>
    <row r="133" s="24" customFormat="1" ht="12"/>
    <row r="134" s="24" customFormat="1" ht="12"/>
    <row r="135" s="24" customFormat="1" ht="12"/>
    <row r="136" spans="1:11" s="83" customFormat="1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4.2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</sheetData>
  <sheetProtection password="CAC5" sheet="1" formatCells="0" formatColumns="0" formatRows="0" insertColumns="0" insertRows="0" insertHyperlinks="0" deleteColumns="0" deleteRows="0" sort="0" autoFilter="0" pivotTables="0"/>
  <protectedRanges>
    <protectedRange sqref="G27:J30 B35:D35 G46:H47 B12:C20 J12:J20 E12:F20 E35:F40" name="Raspon1"/>
  </protectedRanges>
  <mergeCells count="89">
    <mergeCell ref="J23:K23"/>
    <mergeCell ref="A20:F20"/>
    <mergeCell ref="B16:F16"/>
    <mergeCell ref="H17:I17"/>
    <mergeCell ref="H22:I22"/>
    <mergeCell ref="A23:I23"/>
    <mergeCell ref="H21:I21"/>
    <mergeCell ref="B17:F17"/>
    <mergeCell ref="H19:I19"/>
    <mergeCell ref="H20:I20"/>
    <mergeCell ref="G16:K16"/>
    <mergeCell ref="B18:F18"/>
    <mergeCell ref="H18:I18"/>
    <mergeCell ref="B19:F19"/>
    <mergeCell ref="G39:K39"/>
    <mergeCell ref="G40:K40"/>
    <mergeCell ref="B29:F29"/>
    <mergeCell ref="B30:F30"/>
    <mergeCell ref="G29:K29"/>
    <mergeCell ref="G30:K30"/>
    <mergeCell ref="G42:H44"/>
    <mergeCell ref="B35:C35"/>
    <mergeCell ref="B36:C36"/>
    <mergeCell ref="B37:C37"/>
    <mergeCell ref="G36:K36"/>
    <mergeCell ref="G37:K37"/>
    <mergeCell ref="G35:K35"/>
    <mergeCell ref="H6:I10"/>
    <mergeCell ref="G6:G10"/>
    <mergeCell ref="A3:D3"/>
    <mergeCell ref="E6:F6"/>
    <mergeCell ref="A6:A10"/>
    <mergeCell ref="B6:C10"/>
    <mergeCell ref="B12:C12"/>
    <mergeCell ref="H12:I12"/>
    <mergeCell ref="B13:C13"/>
    <mergeCell ref="H13:I13"/>
    <mergeCell ref="B14:C14"/>
    <mergeCell ref="H14:I14"/>
    <mergeCell ref="A31:F31"/>
    <mergeCell ref="A2:K2"/>
    <mergeCell ref="E3:K3"/>
    <mergeCell ref="A4:K4"/>
    <mergeCell ref="A5:K5"/>
    <mergeCell ref="A15:K15"/>
    <mergeCell ref="J6:K9"/>
    <mergeCell ref="F7:F9"/>
    <mergeCell ref="B11:C11"/>
    <mergeCell ref="H11:I11"/>
    <mergeCell ref="B33:C33"/>
    <mergeCell ref="B34:C34"/>
    <mergeCell ref="A21:F21"/>
    <mergeCell ref="A22:F22"/>
    <mergeCell ref="B25:F25"/>
    <mergeCell ref="B26:F26"/>
    <mergeCell ref="B27:F27"/>
    <mergeCell ref="A24:K24"/>
    <mergeCell ref="A32:K32"/>
    <mergeCell ref="B28:F28"/>
    <mergeCell ref="A50:K50"/>
    <mergeCell ref="G25:K25"/>
    <mergeCell ref="G26:K26"/>
    <mergeCell ref="G27:K27"/>
    <mergeCell ref="G28:K28"/>
    <mergeCell ref="G31:K31"/>
    <mergeCell ref="A41:K41"/>
    <mergeCell ref="I42:K42"/>
    <mergeCell ref="G45:H45"/>
    <mergeCell ref="B46:F46"/>
    <mergeCell ref="G46:H46"/>
    <mergeCell ref="A42:A44"/>
    <mergeCell ref="B42:F44"/>
    <mergeCell ref="G33:K33"/>
    <mergeCell ref="G34:K34"/>
    <mergeCell ref="I43:K43"/>
    <mergeCell ref="B38:C38"/>
    <mergeCell ref="B39:C39"/>
    <mergeCell ref="B40:C40"/>
    <mergeCell ref="G38:K38"/>
    <mergeCell ref="A51:K51"/>
    <mergeCell ref="I44:K44"/>
    <mergeCell ref="I45:K45"/>
    <mergeCell ref="I46:K46"/>
    <mergeCell ref="I47:K47"/>
    <mergeCell ref="A49:K49"/>
    <mergeCell ref="B47:F47"/>
    <mergeCell ref="G47:H47"/>
    <mergeCell ref="A48:J48"/>
    <mergeCell ref="B45:F45"/>
  </mergeCells>
  <dataValidations count="1">
    <dataValidation type="list" showInputMessage="1" showErrorMessage="1" sqref="B35:C35">
      <formula1>godGubitak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" width="4.57421875" style="0" customWidth="1"/>
    <col min="4" max="4" width="20.140625" style="0" customWidth="1"/>
    <col min="5" max="5" width="7.28125" style="0" customWidth="1"/>
    <col min="6" max="6" width="16.00390625" style="0" customWidth="1"/>
    <col min="7" max="7" width="9.8515625" style="0" customWidth="1"/>
    <col min="8" max="8" width="20.7109375" style="0" customWidth="1"/>
  </cols>
  <sheetData>
    <row r="1" spans="1:8" ht="24" customHeight="1">
      <c r="A1" s="448" t="s">
        <v>179</v>
      </c>
      <c r="B1" s="448"/>
      <c r="C1" s="448"/>
      <c r="D1" s="448"/>
      <c r="E1" s="448"/>
      <c r="F1" s="448"/>
      <c r="G1" s="448"/>
      <c r="H1" s="448"/>
    </row>
    <row r="2" spans="1:8" ht="24" customHeight="1">
      <c r="A2" s="449" t="s">
        <v>165</v>
      </c>
      <c r="B2" s="450"/>
      <c r="C2" s="450"/>
      <c r="D2" s="451"/>
      <c r="E2" s="449" t="s">
        <v>166</v>
      </c>
      <c r="F2" s="450"/>
      <c r="G2" s="450"/>
      <c r="H2" s="451"/>
    </row>
    <row r="3" spans="1:8" ht="24" customHeight="1">
      <c r="A3" s="25" t="s">
        <v>167</v>
      </c>
      <c r="B3" s="156"/>
      <c r="C3" s="25" t="s">
        <v>168</v>
      </c>
      <c r="D3" s="156"/>
      <c r="E3" s="25" t="s">
        <v>167</v>
      </c>
      <c r="F3" s="156"/>
      <c r="G3" s="25" t="s">
        <v>168</v>
      </c>
      <c r="H3" s="156"/>
    </row>
    <row r="4" spans="1:8" ht="24" customHeight="1">
      <c r="A4" s="25" t="s">
        <v>167</v>
      </c>
      <c r="B4" s="156"/>
      <c r="C4" s="25" t="s">
        <v>168</v>
      </c>
      <c r="D4" s="156"/>
      <c r="E4" s="25" t="s">
        <v>167</v>
      </c>
      <c r="F4" s="156"/>
      <c r="G4" s="25" t="s">
        <v>168</v>
      </c>
      <c r="H4" s="156"/>
    </row>
    <row r="5" spans="1:8" ht="24" customHeight="1">
      <c r="A5" s="25" t="s">
        <v>167</v>
      </c>
      <c r="B5" s="156"/>
      <c r="C5" s="25" t="s">
        <v>168</v>
      </c>
      <c r="D5" s="156"/>
      <c r="E5" s="25" t="s">
        <v>167</v>
      </c>
      <c r="F5" s="156"/>
      <c r="G5" s="25" t="s">
        <v>168</v>
      </c>
      <c r="H5" s="156"/>
    </row>
    <row r="6" spans="1:8" ht="24" customHeight="1">
      <c r="A6" s="25" t="s">
        <v>167</v>
      </c>
      <c r="B6" s="156"/>
      <c r="C6" s="25" t="s">
        <v>168</v>
      </c>
      <c r="D6" s="156"/>
      <c r="E6" s="25" t="s">
        <v>167</v>
      </c>
      <c r="F6" s="156"/>
      <c r="G6" s="25" t="s">
        <v>168</v>
      </c>
      <c r="H6" s="156"/>
    </row>
    <row r="7" spans="1:8" ht="24" customHeight="1">
      <c r="A7" s="25" t="s">
        <v>167</v>
      </c>
      <c r="B7" s="156"/>
      <c r="C7" s="25" t="s">
        <v>168</v>
      </c>
      <c r="D7" s="156"/>
      <c r="E7" s="25" t="s">
        <v>167</v>
      </c>
      <c r="F7" s="156"/>
      <c r="G7" s="25" t="s">
        <v>168</v>
      </c>
      <c r="H7" s="156"/>
    </row>
    <row r="8" spans="1:8" ht="24" customHeight="1">
      <c r="A8" s="25" t="s">
        <v>18</v>
      </c>
      <c r="B8" s="438" t="s">
        <v>169</v>
      </c>
      <c r="C8" s="438"/>
      <c r="D8" s="438"/>
      <c r="E8" s="438"/>
      <c r="F8" s="438"/>
      <c r="G8" s="438"/>
      <c r="H8" s="157">
        <f>IF(mj_438_1=0,"",mj_438_1)</f>
      </c>
    </row>
    <row r="9" spans="1:8" ht="24" customHeight="1">
      <c r="A9" s="25" t="s">
        <v>27</v>
      </c>
      <c r="B9" s="438" t="s">
        <v>170</v>
      </c>
      <c r="C9" s="438"/>
      <c r="D9" s="438"/>
      <c r="E9" s="438"/>
      <c r="F9" s="438"/>
      <c r="G9" s="438"/>
      <c r="H9" s="157">
        <f>IF(mj_438_2=0,"",mj_438_2)</f>
      </c>
    </row>
    <row r="10" spans="1:8" ht="24" customHeight="1">
      <c r="A10" s="25" t="s">
        <v>28</v>
      </c>
      <c r="B10" s="438" t="s">
        <v>601</v>
      </c>
      <c r="C10" s="438"/>
      <c r="D10" s="438"/>
      <c r="E10" s="438"/>
      <c r="F10" s="438"/>
      <c r="G10" s="438"/>
      <c r="H10" s="123">
        <f>'Stranica 5'!B12+'Stranica 5'!B13+'Stranica 5'!B14+'Stranica 5'!F14+'Stranica 5'!F12+'Stranica 5'!F13</f>
        <v>50000</v>
      </c>
    </row>
    <row r="11" spans="1:12" ht="24" customHeight="1">
      <c r="A11" s="25" t="s">
        <v>29</v>
      </c>
      <c r="B11" s="438" t="s">
        <v>171</v>
      </c>
      <c r="C11" s="438"/>
      <c r="D11" s="438"/>
      <c r="E11" s="438"/>
      <c r="F11" s="438"/>
      <c r="G11" s="438"/>
      <c r="H11" s="123">
        <f>IF(H8&amp;H9&amp;H10="","",IF(N(H8)=0,0,N(H9)/H8*N(H10)))</f>
        <v>0</v>
      </c>
      <c r="L11" s="73"/>
    </row>
    <row r="12" spans="1:8" ht="24" customHeight="1">
      <c r="A12" s="25" t="s">
        <v>30</v>
      </c>
      <c r="B12" s="438" t="s">
        <v>602</v>
      </c>
      <c r="C12" s="438"/>
      <c r="D12" s="438"/>
      <c r="E12" s="438"/>
      <c r="F12" s="438"/>
      <c r="G12" s="438"/>
      <c r="H12" s="123">
        <f>IF(H9="","",IF((H9/12*10664.04)&lt;10664.04,H9/12*10664.04,10664.04))</f>
      </c>
    </row>
    <row r="13" spans="1:8" s="48" customFormat="1" ht="24" customHeight="1">
      <c r="A13" s="25" t="s">
        <v>98</v>
      </c>
      <c r="B13" s="445" t="s">
        <v>603</v>
      </c>
      <c r="C13" s="446"/>
      <c r="D13" s="446"/>
      <c r="E13" s="446"/>
      <c r="F13" s="447" t="s">
        <v>252</v>
      </c>
      <c r="G13" s="447"/>
      <c r="H13" s="123">
        <f>IF(H11&amp;H12="","",IF(H11&lt;=H12,H11,H12))</f>
        <v>0</v>
      </c>
    </row>
    <row r="14" spans="1:11" ht="34.5" customHeight="1">
      <c r="A14" s="25" t="s">
        <v>99</v>
      </c>
      <c r="B14" s="439" t="s">
        <v>172</v>
      </c>
      <c r="C14" s="439"/>
      <c r="D14" s="439"/>
      <c r="E14" s="439"/>
      <c r="F14" s="439"/>
      <c r="G14" s="439"/>
      <c r="H14" s="123">
        <f>IF(H13="","",IF(MOD(MirovinaOdabano,2),H13*0.1,H13*0.075))</f>
        <v>0</v>
      </c>
      <c r="K14" s="48"/>
    </row>
    <row r="15" spans="1:8" ht="30" customHeight="1">
      <c r="A15" s="25" t="s">
        <v>173</v>
      </c>
      <c r="B15" s="444" t="s">
        <v>174</v>
      </c>
      <c r="C15" s="444"/>
      <c r="D15" s="444"/>
      <c r="E15" s="444"/>
      <c r="F15" s="444"/>
      <c r="G15" s="444"/>
      <c r="H15" s="123">
        <f>IF(H13="","",IF(MOD(MirovinaOdabano,2),0,H13*0.025))</f>
        <v>0</v>
      </c>
    </row>
    <row r="16" spans="1:8" ht="24" customHeight="1">
      <c r="A16" s="25" t="s">
        <v>175</v>
      </c>
      <c r="B16" s="444" t="s">
        <v>176</v>
      </c>
      <c r="C16" s="444"/>
      <c r="D16" s="444"/>
      <c r="E16" s="444"/>
      <c r="F16" s="444"/>
      <c r="G16" s="444"/>
      <c r="H16" s="158">
        <f>IF(H13="","",H13*0.075)</f>
        <v>0</v>
      </c>
    </row>
    <row r="17" spans="1:8" s="73" customFormat="1" ht="24" customHeight="1">
      <c r="A17" s="159"/>
      <c r="B17" s="160"/>
      <c r="C17" s="160"/>
      <c r="D17" s="160"/>
      <c r="E17" s="160"/>
      <c r="F17" s="160"/>
      <c r="G17" s="160"/>
      <c r="H17" s="161"/>
    </row>
    <row r="18" spans="1:8" ht="33.75" customHeight="1">
      <c r="A18" s="440" t="s">
        <v>177</v>
      </c>
      <c r="B18" s="440"/>
      <c r="C18" s="440"/>
      <c r="D18" s="440"/>
      <c r="E18" s="440"/>
      <c r="F18" s="440"/>
      <c r="G18" s="440"/>
      <c r="H18" s="440"/>
    </row>
    <row r="19" spans="1:8" ht="36.75" customHeight="1">
      <c r="A19" s="441" t="s">
        <v>178</v>
      </c>
      <c r="B19" s="441"/>
      <c r="C19" s="441"/>
      <c r="D19" s="441"/>
      <c r="E19" s="441"/>
      <c r="F19" s="441"/>
      <c r="G19" s="441"/>
      <c r="H19" s="441"/>
    </row>
    <row r="20" spans="1:8" s="1" customFormat="1" ht="47.25" customHeight="1">
      <c r="A20" s="441" t="s">
        <v>574</v>
      </c>
      <c r="B20" s="441"/>
      <c r="C20" s="441"/>
      <c r="D20" s="441"/>
      <c r="E20" s="441"/>
      <c r="F20" s="441"/>
      <c r="G20" s="441"/>
      <c r="H20" s="441"/>
    </row>
    <row r="21" spans="1:8" ht="21.75" customHeight="1">
      <c r="A21" s="442" t="s">
        <v>180</v>
      </c>
      <c r="B21" s="442"/>
      <c r="C21" s="442"/>
      <c r="D21" s="442"/>
      <c r="E21" s="442"/>
      <c r="F21" s="442"/>
      <c r="G21" s="442"/>
      <c r="H21" s="442"/>
    </row>
    <row r="22" spans="1:8" ht="15.75" customHeight="1">
      <c r="A22" s="443" t="s">
        <v>181</v>
      </c>
      <c r="B22" s="443"/>
      <c r="C22" s="443"/>
      <c r="D22" s="443"/>
      <c r="E22" s="443"/>
      <c r="F22" s="443"/>
      <c r="G22" s="443"/>
      <c r="H22" s="443"/>
    </row>
    <row r="23" spans="1:8" ht="15">
      <c r="A23" s="250"/>
      <c r="B23" s="250"/>
      <c r="C23" s="250"/>
      <c r="D23" s="250"/>
      <c r="E23" s="250"/>
      <c r="F23" s="250"/>
      <c r="G23" s="250"/>
      <c r="H23" s="250"/>
    </row>
    <row r="24" spans="1:8" ht="15">
      <c r="A24" s="250"/>
      <c r="B24" s="250"/>
      <c r="C24" s="250"/>
      <c r="D24" s="250"/>
      <c r="E24" s="250"/>
      <c r="F24" s="250"/>
      <c r="G24" s="250"/>
      <c r="H24" s="250"/>
    </row>
  </sheetData>
  <sheetProtection password="CAC5" sheet="1" formatCells="0" formatColumns="0" formatRows="0" insertColumns="0" insertRows="0" insertHyperlinks="0" deleteColumns="0" deleteRows="0" sort="0" autoFilter="0" pivotTables="0"/>
  <mergeCells count="20">
    <mergeCell ref="B15:G15"/>
    <mergeCell ref="B13:E13"/>
    <mergeCell ref="F13:G13"/>
    <mergeCell ref="B16:G16"/>
    <mergeCell ref="A1:H1"/>
    <mergeCell ref="A2:D2"/>
    <mergeCell ref="E2:H2"/>
    <mergeCell ref="B8:G8"/>
    <mergeCell ref="B9:G9"/>
    <mergeCell ref="B10:G10"/>
    <mergeCell ref="B11:G11"/>
    <mergeCell ref="B12:G12"/>
    <mergeCell ref="B14:G14"/>
    <mergeCell ref="A23:H23"/>
    <mergeCell ref="A24:H24"/>
    <mergeCell ref="A18:H18"/>
    <mergeCell ref="A19:H19"/>
    <mergeCell ref="A21:H21"/>
    <mergeCell ref="A22:H22"/>
    <mergeCell ref="A20:H20"/>
  </mergeCells>
  <dataValidations count="2">
    <dataValidation allowBlank="1" showInputMessage="1" showErrorMessage="1" promptTitle="Upis datuma" prompt="d.m.gg ili &#10;d/m/gg ili&#10;d-m-gg" sqref="F3:F7 D3:D7 B3:B7 H3:H7"/>
    <dataValidation type="list" allowBlank="1" showInputMessage="1" showErrorMessage="1" sqref="F13:G13">
      <formula1>listaTipMirovina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22" sqref="A22:H22"/>
    </sheetView>
  </sheetViews>
  <sheetFormatPr defaultColWidth="9.140625" defaultRowHeight="15"/>
  <cols>
    <col min="1" max="1" width="3.57421875" style="1" customWidth="1"/>
    <col min="2" max="2" width="5.8515625" style="1" customWidth="1"/>
    <col min="3" max="3" width="29.57421875" style="1" customWidth="1"/>
    <col min="4" max="4" width="19.28125" style="1" customWidth="1"/>
    <col min="5" max="5" width="14.28125" style="1" customWidth="1"/>
    <col min="6" max="6" width="13.00390625" style="1" customWidth="1"/>
    <col min="7" max="7" width="13.8515625" style="1" customWidth="1"/>
    <col min="8" max="8" width="16.28125" style="1" customWidth="1"/>
    <col min="9" max="16384" width="9.140625" style="1" customWidth="1"/>
  </cols>
  <sheetData>
    <row r="1" spans="1:8" ht="45" customHeight="1">
      <c r="A1" s="472" t="s">
        <v>182</v>
      </c>
      <c r="B1" s="473"/>
      <c r="C1" s="473"/>
      <c r="D1" s="473"/>
      <c r="E1" s="474"/>
      <c r="F1" s="478" t="s">
        <v>60</v>
      </c>
      <c r="G1" s="478" t="s">
        <v>74</v>
      </c>
      <c r="H1" s="478"/>
    </row>
    <row r="2" spans="1:8" ht="15">
      <c r="A2" s="475"/>
      <c r="B2" s="476"/>
      <c r="C2" s="476"/>
      <c r="D2" s="476"/>
      <c r="E2" s="477"/>
      <c r="F2" s="478"/>
      <c r="G2" s="151" t="s">
        <v>75</v>
      </c>
      <c r="H2" s="152" t="s">
        <v>76</v>
      </c>
    </row>
    <row r="3" spans="1:8" ht="15">
      <c r="A3" s="479" t="s">
        <v>190</v>
      </c>
      <c r="B3" s="479"/>
      <c r="C3" s="479"/>
      <c r="D3" s="479"/>
      <c r="E3" s="479"/>
      <c r="F3" s="153">
        <f>u417doh+u423doh+u433doh</f>
        <v>50000</v>
      </c>
      <c r="G3" s="154">
        <f>u417tuz+u423tuz+u433tuz</f>
        <v>0</v>
      </c>
      <c r="H3" s="155">
        <f>u417ino+u423ino+u433ino</f>
        <v>0</v>
      </c>
    </row>
    <row r="4" spans="1:8" ht="15">
      <c r="A4" s="24"/>
      <c r="B4" s="24"/>
      <c r="C4" s="24"/>
      <c r="D4" s="24"/>
      <c r="E4" s="24"/>
      <c r="F4" s="24"/>
      <c r="G4" s="26"/>
      <c r="H4" s="76"/>
    </row>
    <row r="5" spans="1:8" ht="15">
      <c r="A5" s="456" t="s">
        <v>183</v>
      </c>
      <c r="B5" s="457"/>
      <c r="C5" s="457"/>
      <c r="D5" s="457"/>
      <c r="E5" s="457"/>
      <c r="F5" s="457"/>
      <c r="G5" s="457"/>
      <c r="H5" s="471"/>
    </row>
    <row r="6" spans="1:8" ht="36" customHeight="1">
      <c r="A6" s="64" t="s">
        <v>10</v>
      </c>
      <c r="B6" s="480" t="s">
        <v>184</v>
      </c>
      <c r="C6" s="480"/>
      <c r="D6" s="480"/>
      <c r="E6" s="480"/>
      <c r="F6" s="480"/>
      <c r="G6" s="252" t="s">
        <v>185</v>
      </c>
      <c r="H6" s="254"/>
    </row>
    <row r="7" spans="1:8" ht="13.5" customHeight="1">
      <c r="A7" s="65">
        <v>1</v>
      </c>
      <c r="B7" s="364">
        <v>2</v>
      </c>
      <c r="C7" s="364"/>
      <c r="D7" s="364"/>
      <c r="E7" s="364"/>
      <c r="F7" s="364"/>
      <c r="G7" s="262">
        <v>3</v>
      </c>
      <c r="H7" s="264"/>
    </row>
    <row r="8" spans="1:8" ht="34.5" customHeight="1">
      <c r="A8" s="25" t="s">
        <v>16</v>
      </c>
      <c r="B8" s="455" t="s">
        <v>191</v>
      </c>
      <c r="C8" s="455"/>
      <c r="D8" s="455"/>
      <c r="E8" s="455"/>
      <c r="F8" s="455"/>
      <c r="G8" s="459"/>
      <c r="H8" s="462"/>
    </row>
    <row r="9" spans="1:8" ht="30.75" customHeight="1">
      <c r="A9" s="25" t="s">
        <v>17</v>
      </c>
      <c r="B9" s="455" t="s">
        <v>192</v>
      </c>
      <c r="C9" s="455"/>
      <c r="D9" s="455"/>
      <c r="E9" s="455"/>
      <c r="F9" s="455"/>
      <c r="G9" s="459"/>
      <c r="H9" s="462"/>
    </row>
    <row r="10" spans="1:8" ht="36" customHeight="1">
      <c r="A10" s="25" t="s">
        <v>18</v>
      </c>
      <c r="B10" s="455" t="s">
        <v>193</v>
      </c>
      <c r="C10" s="455"/>
      <c r="D10" s="455"/>
      <c r="E10" s="455"/>
      <c r="F10" s="455"/>
      <c r="G10" s="459"/>
      <c r="H10" s="462"/>
    </row>
    <row r="11" spans="1:8" ht="29.25" customHeight="1">
      <c r="A11" s="25" t="s">
        <v>27</v>
      </c>
      <c r="B11" s="455" t="s">
        <v>194</v>
      </c>
      <c r="C11" s="455"/>
      <c r="D11" s="455"/>
      <c r="E11" s="455"/>
      <c r="F11" s="455"/>
      <c r="G11" s="459"/>
      <c r="H11" s="462"/>
    </row>
    <row r="12" spans="1:8" ht="21" customHeight="1">
      <c r="A12" s="25" t="s">
        <v>28</v>
      </c>
      <c r="B12" s="452" t="s">
        <v>195</v>
      </c>
      <c r="C12" s="453"/>
      <c r="D12" s="453"/>
      <c r="E12" s="453"/>
      <c r="F12" s="454"/>
      <c r="G12" s="459"/>
      <c r="H12" s="462"/>
    </row>
    <row r="13" spans="1:8" ht="28.5" customHeight="1">
      <c r="A13" s="25" t="s">
        <v>29</v>
      </c>
      <c r="B13" s="455" t="s">
        <v>196</v>
      </c>
      <c r="C13" s="455"/>
      <c r="D13" s="455"/>
      <c r="E13" s="455"/>
      <c r="F13" s="455"/>
      <c r="G13" s="459"/>
      <c r="H13" s="460"/>
    </row>
    <row r="14" spans="1:8" ht="14.25" customHeight="1">
      <c r="A14" s="24"/>
      <c r="B14" s="24"/>
      <c r="C14" s="24"/>
      <c r="D14" s="24"/>
      <c r="E14" s="24"/>
      <c r="F14" s="24"/>
      <c r="G14" s="24"/>
      <c r="H14" s="76"/>
    </row>
    <row r="15" spans="1:8" ht="21" customHeight="1">
      <c r="A15" s="456" t="s">
        <v>186</v>
      </c>
      <c r="B15" s="457"/>
      <c r="C15" s="457"/>
      <c r="D15" s="457"/>
      <c r="E15" s="457"/>
      <c r="F15" s="457"/>
      <c r="G15" s="457"/>
      <c r="H15" s="458"/>
    </row>
    <row r="16" spans="1:8" ht="21" customHeight="1">
      <c r="A16" s="269"/>
      <c r="B16" s="269"/>
      <c r="C16" s="269"/>
      <c r="D16" s="269"/>
      <c r="E16" s="269"/>
      <c r="F16" s="269"/>
      <c r="G16" s="269"/>
      <c r="H16" s="269"/>
    </row>
    <row r="17" spans="1:8" ht="21" customHeight="1">
      <c r="A17" s="269"/>
      <c r="B17" s="269"/>
      <c r="C17" s="269"/>
      <c r="D17" s="269"/>
      <c r="E17" s="269"/>
      <c r="F17" s="269"/>
      <c r="G17" s="269"/>
      <c r="H17" s="269"/>
    </row>
    <row r="18" spans="1:8" ht="21" customHeight="1">
      <c r="A18" s="269"/>
      <c r="B18" s="269"/>
      <c r="C18" s="269"/>
      <c r="D18" s="269"/>
      <c r="E18" s="269"/>
      <c r="F18" s="269"/>
      <c r="G18" s="269"/>
      <c r="H18" s="269"/>
    </row>
    <row r="19" spans="1:8" ht="21" customHeight="1">
      <c r="A19" s="269"/>
      <c r="B19" s="269"/>
      <c r="C19" s="269"/>
      <c r="D19" s="269"/>
      <c r="E19" s="269"/>
      <c r="F19" s="269"/>
      <c r="G19" s="269"/>
      <c r="H19" s="269"/>
    </row>
    <row r="20" spans="1:8" ht="21" customHeight="1">
      <c r="A20" s="269"/>
      <c r="B20" s="269"/>
      <c r="C20" s="269"/>
      <c r="D20" s="269"/>
      <c r="E20" s="269"/>
      <c r="F20" s="269"/>
      <c r="G20" s="269"/>
      <c r="H20" s="269"/>
    </row>
    <row r="21" spans="1:8" ht="21" customHeight="1">
      <c r="A21" s="269"/>
      <c r="B21" s="269"/>
      <c r="C21" s="269"/>
      <c r="D21" s="269"/>
      <c r="E21" s="269"/>
      <c r="F21" s="269"/>
      <c r="G21" s="269"/>
      <c r="H21" s="269"/>
    </row>
    <row r="22" spans="1:8" ht="21" customHeight="1">
      <c r="A22" s="269"/>
      <c r="B22" s="269"/>
      <c r="C22" s="269"/>
      <c r="D22" s="269"/>
      <c r="E22" s="269"/>
      <c r="F22" s="269"/>
      <c r="G22" s="269"/>
      <c r="H22" s="269"/>
    </row>
    <row r="23" spans="1:8" ht="21" customHeight="1">
      <c r="A23" s="269"/>
      <c r="B23" s="269"/>
      <c r="C23" s="269"/>
      <c r="D23" s="269"/>
      <c r="E23" s="269"/>
      <c r="F23" s="269"/>
      <c r="G23" s="269"/>
      <c r="H23" s="269"/>
    </row>
    <row r="24" spans="1:8" ht="21" customHeight="1">
      <c r="A24" s="269"/>
      <c r="B24" s="269"/>
      <c r="C24" s="269"/>
      <c r="D24" s="269"/>
      <c r="E24" s="269"/>
      <c r="F24" s="269"/>
      <c r="G24" s="269"/>
      <c r="H24" s="269"/>
    </row>
    <row r="25" spans="1:8" ht="21" customHeight="1">
      <c r="A25" s="269"/>
      <c r="B25" s="269"/>
      <c r="C25" s="269"/>
      <c r="D25" s="269"/>
      <c r="E25" s="269"/>
      <c r="F25" s="269"/>
      <c r="G25" s="269"/>
      <c r="H25" s="269"/>
    </row>
    <row r="26" spans="1:8" ht="21" customHeight="1">
      <c r="A26" s="24"/>
      <c r="B26" s="24"/>
      <c r="C26" s="24"/>
      <c r="D26" s="24"/>
      <c r="E26" s="24"/>
      <c r="F26" s="24"/>
      <c r="G26" s="24"/>
      <c r="H26" s="77"/>
    </row>
    <row r="27" spans="1:8" ht="21" customHeight="1">
      <c r="A27" s="456" t="s">
        <v>187</v>
      </c>
      <c r="B27" s="457"/>
      <c r="C27" s="457"/>
      <c r="D27" s="457"/>
      <c r="E27" s="457"/>
      <c r="F27" s="457"/>
      <c r="G27" s="457"/>
      <c r="H27" s="471"/>
    </row>
    <row r="28" spans="1:8" ht="21" customHeight="1">
      <c r="A28" s="463"/>
      <c r="B28" s="464"/>
      <c r="C28" s="464"/>
      <c r="D28" s="464"/>
      <c r="E28" s="464"/>
      <c r="F28" s="464"/>
      <c r="G28" s="464"/>
      <c r="H28" s="465"/>
    </row>
    <row r="29" spans="1:8" ht="21" customHeight="1">
      <c r="A29" s="463"/>
      <c r="B29" s="464"/>
      <c r="C29" s="464"/>
      <c r="D29" s="464"/>
      <c r="E29" s="464"/>
      <c r="F29" s="464"/>
      <c r="G29" s="464"/>
      <c r="H29" s="465"/>
    </row>
    <row r="30" spans="1:8" ht="21" customHeight="1">
      <c r="A30" s="463"/>
      <c r="B30" s="464"/>
      <c r="C30" s="464"/>
      <c r="D30" s="464"/>
      <c r="E30" s="464"/>
      <c r="F30" s="464"/>
      <c r="G30" s="464"/>
      <c r="H30" s="466"/>
    </row>
    <row r="31" spans="1:8" ht="21" customHeight="1">
      <c r="A31" s="24"/>
      <c r="B31" s="24"/>
      <c r="C31" s="24"/>
      <c r="D31" s="24"/>
      <c r="E31" s="24"/>
      <c r="F31" s="24"/>
      <c r="G31" s="24"/>
      <c r="H31" s="78"/>
    </row>
    <row r="32" spans="1:8" ht="21" customHeight="1">
      <c r="A32" s="470" t="s">
        <v>188</v>
      </c>
      <c r="B32" s="470"/>
      <c r="C32" s="470"/>
      <c r="D32" s="470"/>
      <c r="E32" s="470"/>
      <c r="F32" s="470"/>
      <c r="G32" s="470"/>
      <c r="H32" s="470"/>
    </row>
    <row r="33" spans="1:8" ht="21" customHeight="1">
      <c r="A33" s="24"/>
      <c r="B33" s="24"/>
      <c r="C33" s="24"/>
      <c r="D33" s="24"/>
      <c r="E33" s="24"/>
      <c r="F33" s="24"/>
      <c r="G33" s="24"/>
      <c r="H33" s="79"/>
    </row>
    <row r="34" spans="1:8" ht="21" customHeight="1">
      <c r="A34" s="24" t="s">
        <v>189</v>
      </c>
      <c r="B34" s="24"/>
      <c r="C34" s="81"/>
      <c r="D34" s="24"/>
      <c r="E34" s="467"/>
      <c r="F34" s="468"/>
      <c r="G34" s="468"/>
      <c r="H34" s="469"/>
    </row>
    <row r="35" spans="1:8" ht="21" customHeight="1">
      <c r="A35" s="80"/>
      <c r="B35" s="80"/>
      <c r="C35" s="80"/>
      <c r="D35" s="80"/>
      <c r="E35" s="461" t="s">
        <v>197</v>
      </c>
      <c r="F35" s="461"/>
      <c r="G35" s="461"/>
      <c r="H35" s="461"/>
    </row>
    <row r="36" spans="1:8" ht="21" customHeight="1">
      <c r="A36" s="11"/>
      <c r="B36" s="11"/>
      <c r="C36" s="11"/>
      <c r="D36" s="11"/>
      <c r="E36" s="11"/>
      <c r="F36" s="11"/>
      <c r="G36" s="11"/>
      <c r="H36" s="11"/>
    </row>
    <row r="37" spans="1:8" ht="21" customHeight="1">
      <c r="A37" s="11"/>
      <c r="B37" s="11"/>
      <c r="C37" s="11"/>
      <c r="D37" s="11"/>
      <c r="E37" s="11"/>
      <c r="F37" s="11"/>
      <c r="G37" s="11"/>
      <c r="H37" s="11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A28:G30 A16:G25 G8:G13" name="Raspon6"/>
  </protectedRanges>
  <mergeCells count="39">
    <mergeCell ref="A1:E2"/>
    <mergeCell ref="G1:H1"/>
    <mergeCell ref="F1:F2"/>
    <mergeCell ref="G6:H6"/>
    <mergeCell ref="G7:H7"/>
    <mergeCell ref="A3:E3"/>
    <mergeCell ref="B6:F6"/>
    <mergeCell ref="A5:H5"/>
    <mergeCell ref="B7:F7"/>
    <mergeCell ref="G11:H11"/>
    <mergeCell ref="G12:H12"/>
    <mergeCell ref="A29:H29"/>
    <mergeCell ref="A30:H30"/>
    <mergeCell ref="E34:H34"/>
    <mergeCell ref="A32:H32"/>
    <mergeCell ref="A27:H27"/>
    <mergeCell ref="A28:H28"/>
    <mergeCell ref="A18:H18"/>
    <mergeCell ref="A19:H19"/>
    <mergeCell ref="E35:H35"/>
    <mergeCell ref="B8:F8"/>
    <mergeCell ref="B9:F9"/>
    <mergeCell ref="B10:F10"/>
    <mergeCell ref="B11:F11"/>
    <mergeCell ref="A24:H24"/>
    <mergeCell ref="A25:H25"/>
    <mergeCell ref="G8:H8"/>
    <mergeCell ref="G9:H9"/>
    <mergeCell ref="G10:H10"/>
    <mergeCell ref="A20:H20"/>
    <mergeCell ref="A21:H21"/>
    <mergeCell ref="A22:H22"/>
    <mergeCell ref="A23:H23"/>
    <mergeCell ref="B12:F12"/>
    <mergeCell ref="B13:F13"/>
    <mergeCell ref="A17:H17"/>
    <mergeCell ref="A15:H15"/>
    <mergeCell ref="G13:H13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Footer>&amp;LHRVATSKA OBRTNIČKA KOMORA&amp;CRadimo s Vama, za Vas.&amp;R&amp;P/9</oddFooter>
  </headerFooter>
  <rowBreaks count="1" manualBreakCount="1">
    <brk id="30" max="255" man="1"/>
  </rowBreaks>
  <colBreaks count="1" manualBreakCount="1">
    <brk id="7" max="65535" man="1"/>
  </colBreaks>
  <ignoredErrors>
    <ignoredError sqref="F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I40" sqref="I40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5.8515625" style="0" customWidth="1"/>
    <col min="4" max="5" width="8.7109375" style="0" customWidth="1"/>
    <col min="6" max="6" width="16.00390625" style="0" customWidth="1"/>
    <col min="7" max="8" width="11.140625" style="0" customWidth="1"/>
    <col min="9" max="9" width="12.140625" style="0" customWidth="1"/>
    <col min="10" max="10" width="14.8515625" style="0" customWidth="1"/>
  </cols>
  <sheetData>
    <row r="1" spans="1:10" ht="15.75">
      <c r="A1" s="29"/>
      <c r="B1" s="29"/>
      <c r="C1" s="29"/>
      <c r="D1" s="29"/>
      <c r="E1" s="29"/>
      <c r="F1" s="29"/>
      <c r="G1" s="29"/>
      <c r="H1" s="29"/>
      <c r="I1" s="29"/>
      <c r="J1" s="30" t="s">
        <v>198</v>
      </c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2" t="s">
        <v>199</v>
      </c>
    </row>
    <row r="3" spans="1:10" ht="15">
      <c r="A3" s="481" t="str">
        <f>"9. UTVRĐIVANJE POREZA I PRIREZA 2023. GODINU"</f>
        <v>9. UTVRĐIVANJE POREZA I PRIREZA 2023. GODINU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15">
      <c r="A4" s="261" t="s">
        <v>200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s="1" customFormat="1" ht="40.5" customHeight="1">
      <c r="A5" s="35" t="s">
        <v>201</v>
      </c>
      <c r="B5" s="493" t="s">
        <v>224</v>
      </c>
      <c r="C5" s="495"/>
      <c r="D5" s="494"/>
      <c r="E5" s="493" t="s">
        <v>225</v>
      </c>
      <c r="F5" s="494"/>
      <c r="G5" s="493" t="s">
        <v>226</v>
      </c>
      <c r="H5" s="495"/>
      <c r="I5" s="494"/>
      <c r="J5" s="150" t="s">
        <v>227</v>
      </c>
    </row>
    <row r="6" spans="1:10" ht="26.25" customHeight="1">
      <c r="A6" s="65">
        <v>1</v>
      </c>
      <c r="B6" s="496" t="s">
        <v>617</v>
      </c>
      <c r="C6" s="263"/>
      <c r="D6" s="264"/>
      <c r="E6" s="262">
        <v>3</v>
      </c>
      <c r="F6" s="264"/>
      <c r="G6" s="497" t="s">
        <v>618</v>
      </c>
      <c r="H6" s="498"/>
      <c r="I6" s="499"/>
      <c r="J6" s="64" t="s">
        <v>228</v>
      </c>
    </row>
    <row r="7" spans="1:10" ht="24.75" customHeight="1">
      <c r="A7" s="72" t="s">
        <v>204</v>
      </c>
      <c r="B7" s="490"/>
      <c r="C7" s="490"/>
      <c r="D7" s="490"/>
      <c r="E7" s="491"/>
      <c r="F7" s="492"/>
      <c r="G7" s="389">
        <f aca="true" t="shared" si="0" ref="G7:G18">IF(E7="","",E7*2500)</f>
      </c>
      <c r="H7" s="390"/>
      <c r="I7" s="391"/>
      <c r="J7" s="74">
        <f aca="true" t="shared" si="1" ref="J7:J18">IF(B7&amp;G7="","",IF(B7="",0,B7)+IF(G7="",0,G7))</f>
      </c>
    </row>
    <row r="8" spans="1:10" ht="24.75" customHeight="1">
      <c r="A8" s="72" t="s">
        <v>205</v>
      </c>
      <c r="B8" s="490"/>
      <c r="C8" s="490"/>
      <c r="D8" s="490"/>
      <c r="E8" s="491"/>
      <c r="F8" s="492"/>
      <c r="G8" s="389">
        <f t="shared" si="0"/>
      </c>
      <c r="H8" s="390"/>
      <c r="I8" s="391"/>
      <c r="J8" s="74">
        <f t="shared" si="1"/>
      </c>
    </row>
    <row r="9" spans="1:10" ht="24.75" customHeight="1">
      <c r="A9" s="72" t="s">
        <v>206</v>
      </c>
      <c r="B9" s="490"/>
      <c r="C9" s="490"/>
      <c r="D9" s="490"/>
      <c r="E9" s="491"/>
      <c r="F9" s="492"/>
      <c r="G9" s="389">
        <f t="shared" si="0"/>
      </c>
      <c r="H9" s="390"/>
      <c r="I9" s="391"/>
      <c r="J9" s="74">
        <f t="shared" si="1"/>
      </c>
    </row>
    <row r="10" spans="1:10" ht="24.75" customHeight="1">
      <c r="A10" s="72" t="s">
        <v>207</v>
      </c>
      <c r="B10" s="490"/>
      <c r="C10" s="490"/>
      <c r="D10" s="490"/>
      <c r="E10" s="491"/>
      <c r="F10" s="492"/>
      <c r="G10" s="389">
        <f t="shared" si="0"/>
      </c>
      <c r="H10" s="390"/>
      <c r="I10" s="391"/>
      <c r="J10" s="74">
        <f t="shared" si="1"/>
      </c>
    </row>
    <row r="11" spans="1:10" ht="24.75" customHeight="1">
      <c r="A11" s="72" t="s">
        <v>208</v>
      </c>
      <c r="B11" s="490"/>
      <c r="C11" s="490"/>
      <c r="D11" s="490"/>
      <c r="E11" s="491"/>
      <c r="F11" s="492"/>
      <c r="G11" s="389">
        <f t="shared" si="0"/>
      </c>
      <c r="H11" s="390"/>
      <c r="I11" s="391"/>
      <c r="J11" s="74">
        <f t="shared" si="1"/>
      </c>
    </row>
    <row r="12" spans="1:10" ht="24.75" customHeight="1">
      <c r="A12" s="72" t="s">
        <v>209</v>
      </c>
      <c r="B12" s="490"/>
      <c r="C12" s="490"/>
      <c r="D12" s="490"/>
      <c r="E12" s="491"/>
      <c r="F12" s="492"/>
      <c r="G12" s="389">
        <f t="shared" si="0"/>
      </c>
      <c r="H12" s="390"/>
      <c r="I12" s="391"/>
      <c r="J12" s="74">
        <f t="shared" si="1"/>
      </c>
    </row>
    <row r="13" spans="1:10" ht="24.75" customHeight="1">
      <c r="A13" s="72" t="s">
        <v>210</v>
      </c>
      <c r="B13" s="490"/>
      <c r="C13" s="490"/>
      <c r="D13" s="490"/>
      <c r="E13" s="491"/>
      <c r="F13" s="492"/>
      <c r="G13" s="389">
        <f t="shared" si="0"/>
      </c>
      <c r="H13" s="390"/>
      <c r="I13" s="391"/>
      <c r="J13" s="74">
        <f t="shared" si="1"/>
      </c>
    </row>
    <row r="14" spans="1:10" ht="24.75" customHeight="1">
      <c r="A14" s="72" t="s">
        <v>211</v>
      </c>
      <c r="B14" s="490"/>
      <c r="C14" s="490"/>
      <c r="D14" s="490"/>
      <c r="E14" s="491"/>
      <c r="F14" s="492"/>
      <c r="G14" s="389">
        <f t="shared" si="0"/>
      </c>
      <c r="H14" s="390"/>
      <c r="I14" s="391"/>
      <c r="J14" s="74">
        <f t="shared" si="1"/>
      </c>
    </row>
    <row r="15" spans="1:10" ht="24.75" customHeight="1">
      <c r="A15" s="72" t="s">
        <v>212</v>
      </c>
      <c r="B15" s="490"/>
      <c r="C15" s="490"/>
      <c r="D15" s="490"/>
      <c r="E15" s="491"/>
      <c r="F15" s="492"/>
      <c r="G15" s="389">
        <f t="shared" si="0"/>
      </c>
      <c r="H15" s="390"/>
      <c r="I15" s="391"/>
      <c r="J15" s="74">
        <f t="shared" si="1"/>
      </c>
    </row>
    <row r="16" spans="1:10" ht="24.75" customHeight="1">
      <c r="A16" s="72" t="s">
        <v>213</v>
      </c>
      <c r="B16" s="490"/>
      <c r="C16" s="490"/>
      <c r="D16" s="490"/>
      <c r="E16" s="491"/>
      <c r="F16" s="492"/>
      <c r="G16" s="389">
        <f t="shared" si="0"/>
      </c>
      <c r="H16" s="390"/>
      <c r="I16" s="391"/>
      <c r="J16" s="74">
        <f t="shared" si="1"/>
      </c>
    </row>
    <row r="17" spans="1:10" ht="24.75" customHeight="1">
      <c r="A17" s="72" t="s">
        <v>214</v>
      </c>
      <c r="B17" s="490"/>
      <c r="C17" s="490"/>
      <c r="D17" s="490"/>
      <c r="E17" s="491"/>
      <c r="F17" s="492"/>
      <c r="G17" s="389">
        <f t="shared" si="0"/>
      </c>
      <c r="H17" s="390"/>
      <c r="I17" s="391"/>
      <c r="J17" s="74">
        <f t="shared" si="1"/>
      </c>
    </row>
    <row r="18" spans="1:10" ht="24.75" customHeight="1">
      <c r="A18" s="72" t="s">
        <v>215</v>
      </c>
      <c r="B18" s="490"/>
      <c r="C18" s="490"/>
      <c r="D18" s="490"/>
      <c r="E18" s="491"/>
      <c r="F18" s="492"/>
      <c r="G18" s="389">
        <f t="shared" si="0"/>
      </c>
      <c r="H18" s="390"/>
      <c r="I18" s="391"/>
      <c r="J18" s="74">
        <f t="shared" si="1"/>
      </c>
    </row>
    <row r="19" spans="1:10" ht="15">
      <c r="A19" s="503" t="s">
        <v>216</v>
      </c>
      <c r="B19" s="504"/>
      <c r="C19" s="504"/>
      <c r="D19" s="504"/>
      <c r="E19" s="504"/>
      <c r="F19" s="503"/>
      <c r="G19" s="503"/>
      <c r="H19" s="503"/>
      <c r="I19" s="503"/>
      <c r="J19" s="75">
        <f>SUM(J7:J18)</f>
        <v>0</v>
      </c>
    </row>
    <row r="20" spans="1:10" ht="30.75" customHeight="1">
      <c r="A20" s="261" t="s">
        <v>229</v>
      </c>
      <c r="B20" s="261"/>
      <c r="C20" s="261"/>
      <c r="D20" s="261"/>
      <c r="E20" s="261"/>
      <c r="F20" s="261"/>
      <c r="G20" s="261"/>
      <c r="H20" s="261"/>
      <c r="I20" s="261"/>
      <c r="J20" s="75">
        <f>ukupno33</f>
        <v>0</v>
      </c>
    </row>
    <row r="21" spans="1:10" ht="15">
      <c r="A21" s="261" t="s">
        <v>217</v>
      </c>
      <c r="B21" s="261"/>
      <c r="C21" s="261"/>
      <c r="D21" s="261"/>
      <c r="E21" s="261"/>
      <c r="F21" s="261"/>
      <c r="G21" s="261"/>
      <c r="H21" s="261"/>
      <c r="I21" s="261"/>
      <c r="J21" s="75">
        <f>J19+J20</f>
        <v>0</v>
      </c>
    </row>
    <row r="22" spans="1:10" ht="15">
      <c r="A22" s="261" t="s">
        <v>218</v>
      </c>
      <c r="B22" s="261"/>
      <c r="C22" s="261"/>
      <c r="D22" s="261"/>
      <c r="E22" s="261"/>
      <c r="F22" s="261"/>
      <c r="G22" s="261"/>
      <c r="H22" s="261"/>
      <c r="I22" s="261"/>
      <c r="J22" s="261"/>
    </row>
    <row r="23" spans="1:10" ht="15">
      <c r="A23" s="33"/>
      <c r="B23" s="485" t="s">
        <v>219</v>
      </c>
      <c r="C23" s="485"/>
      <c r="D23" s="485"/>
      <c r="E23" s="485"/>
      <c r="F23" s="485"/>
      <c r="G23" s="485"/>
      <c r="H23" s="486"/>
      <c r="I23" s="487">
        <f>IF(sveukupnidohodak5="","",sveukupnidohodak5)</f>
        <v>50000</v>
      </c>
      <c r="J23" s="487"/>
    </row>
    <row r="24" spans="1:10" ht="15">
      <c r="A24" s="33"/>
      <c r="B24" s="485" t="s">
        <v>220</v>
      </c>
      <c r="C24" s="485"/>
      <c r="D24" s="485"/>
      <c r="E24" s="485"/>
      <c r="F24" s="485"/>
      <c r="G24" s="485"/>
      <c r="H24" s="486"/>
      <c r="I24" s="487">
        <f>IF(J21="","",IF(I23="","",MIN(J21,I23)))</f>
        <v>0</v>
      </c>
      <c r="J24" s="487"/>
    </row>
    <row r="25" spans="1:10" ht="15">
      <c r="A25" s="33"/>
      <c r="B25" s="485" t="s">
        <v>221</v>
      </c>
      <c r="C25" s="485"/>
      <c r="D25" s="485"/>
      <c r="E25" s="485"/>
      <c r="F25" s="485"/>
      <c r="G25" s="485"/>
      <c r="H25" s="486"/>
      <c r="I25" s="487">
        <f>I23-I24</f>
        <v>50000</v>
      </c>
      <c r="J25" s="487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">
      <c r="A27" s="261" t="s">
        <v>222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0" ht="15">
      <c r="A28" s="33"/>
      <c r="B28" s="488" t="s">
        <v>223</v>
      </c>
      <c r="C28" s="488"/>
      <c r="D28" s="488"/>
      <c r="E28" s="488"/>
      <c r="F28" s="488"/>
      <c r="G28" s="488"/>
      <c r="H28" s="489"/>
      <c r="I28" s="484">
        <f>I25</f>
        <v>50000</v>
      </c>
      <c r="J28" s="484"/>
    </row>
    <row r="29" spans="1:10" ht="15">
      <c r="A29" s="33"/>
      <c r="B29" s="488" t="s">
        <v>619</v>
      </c>
      <c r="C29" s="488"/>
      <c r="D29" s="488"/>
      <c r="E29" s="488"/>
      <c r="F29" s="488"/>
      <c r="G29" s="488"/>
      <c r="H29" s="489"/>
      <c r="I29" s="484">
        <f>IF(I28="","",MIN(I28,47780.28))</f>
        <v>47780.28</v>
      </c>
      <c r="J29" s="484"/>
    </row>
    <row r="30" spans="1:10" ht="15">
      <c r="A30" s="34"/>
      <c r="B30" s="482" t="s">
        <v>620</v>
      </c>
      <c r="C30" s="482"/>
      <c r="D30" s="482"/>
      <c r="E30" s="482"/>
      <c r="F30" s="482"/>
      <c r="G30" s="482"/>
      <c r="H30" s="483"/>
      <c r="I30" s="484">
        <f>I28-I29</f>
        <v>2219.720000000001</v>
      </c>
      <c r="J30" s="484"/>
    </row>
    <row r="31" spans="1:10" s="1" customFormat="1" ht="15">
      <c r="A31" s="34"/>
      <c r="B31" s="501" t="s">
        <v>622</v>
      </c>
      <c r="C31" s="501"/>
      <c r="D31" s="501"/>
      <c r="E31" s="501"/>
      <c r="F31" s="501"/>
      <c r="G31" s="501"/>
      <c r="H31" s="502"/>
      <c r="I31" s="484">
        <f>I29*20%</f>
        <v>9556.056</v>
      </c>
      <c r="J31" s="484"/>
    </row>
    <row r="32" spans="1:13" s="1" customFormat="1" ht="15">
      <c r="A32" s="34"/>
      <c r="B32" s="501" t="s">
        <v>623</v>
      </c>
      <c r="C32" s="501"/>
      <c r="D32" s="501"/>
      <c r="E32" s="501"/>
      <c r="F32" s="501"/>
      <c r="G32" s="501"/>
      <c r="H32" s="502"/>
      <c r="I32" s="484">
        <f>I30*30%</f>
        <v>665.9160000000003</v>
      </c>
      <c r="J32" s="484"/>
      <c r="M32" s="166"/>
    </row>
    <row r="33" spans="1:10" ht="15">
      <c r="A33" s="34"/>
      <c r="B33" s="501" t="s">
        <v>624</v>
      </c>
      <c r="C33" s="501"/>
      <c r="D33" s="501"/>
      <c r="E33" s="501"/>
      <c r="F33" s="501"/>
      <c r="G33" s="501"/>
      <c r="H33" s="502"/>
      <c r="I33" s="484">
        <f>I31+I32</f>
        <v>10221.972000000002</v>
      </c>
      <c r="J33" s="484"/>
    </row>
    <row r="34" spans="1:10" ht="1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39.75" customHeight="1">
      <c r="A35" s="500"/>
      <c r="B35" s="250"/>
      <c r="C35" s="250"/>
      <c r="D35" s="250"/>
      <c r="E35" s="250"/>
      <c r="F35" s="250"/>
      <c r="G35" s="250"/>
      <c r="H35" s="250"/>
      <c r="I35" s="250"/>
      <c r="J35" s="250"/>
    </row>
    <row r="36" spans="1:10" ht="15">
      <c r="A36" s="250"/>
      <c r="B36" s="250"/>
      <c r="C36" s="250"/>
      <c r="D36" s="250"/>
      <c r="E36" s="250"/>
      <c r="F36" s="250"/>
      <c r="G36" s="250"/>
      <c r="H36" s="250"/>
      <c r="I36" s="250"/>
      <c r="J36" s="250"/>
    </row>
    <row r="37" spans="1:10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</row>
    <row r="40" ht="15">
      <c r="F40" s="39">
        <f>(I29*15/100)+(I30*25/100)</f>
        <v>7721.972</v>
      </c>
    </row>
  </sheetData>
  <sheetProtection password="CAC5" sheet="1" formatCells="0" formatColumns="0" formatRows="0" insertColumns="0" insertRows="0" insertHyperlinks="0" deleteColumns="0" deleteRows="0" sort="0" autoFilter="0" pivotTables="0"/>
  <protectedRanges>
    <protectedRange sqref="B7:D18 I7:I18" name="Raspon7_1"/>
  </protectedRanges>
  <mergeCells count="70">
    <mergeCell ref="G17:I17"/>
    <mergeCell ref="B17:D17"/>
    <mergeCell ref="E14:F14"/>
    <mergeCell ref="B14:D14"/>
    <mergeCell ref="G9:I9"/>
    <mergeCell ref="G10:I10"/>
    <mergeCell ref="G11:I11"/>
    <mergeCell ref="G12:I12"/>
    <mergeCell ref="G13:I13"/>
    <mergeCell ref="G14:I14"/>
    <mergeCell ref="B33:H33"/>
    <mergeCell ref="I33:J33"/>
    <mergeCell ref="A19:I19"/>
    <mergeCell ref="B8:D8"/>
    <mergeCell ref="B9:D9"/>
    <mergeCell ref="B10:D10"/>
    <mergeCell ref="B11:D11"/>
    <mergeCell ref="B12:D12"/>
    <mergeCell ref="G15:I15"/>
    <mergeCell ref="G16:I16"/>
    <mergeCell ref="I31:J31"/>
    <mergeCell ref="B32:H32"/>
    <mergeCell ref="I32:J32"/>
    <mergeCell ref="G18:I18"/>
    <mergeCell ref="E18:F18"/>
    <mergeCell ref="B18:D18"/>
    <mergeCell ref="A21:I21"/>
    <mergeCell ref="A22:J22"/>
    <mergeCell ref="B23:H23"/>
    <mergeCell ref="I23:J23"/>
    <mergeCell ref="A35:J35"/>
    <mergeCell ref="E7:F7"/>
    <mergeCell ref="G7:I7"/>
    <mergeCell ref="E8:F8"/>
    <mergeCell ref="E9:F9"/>
    <mergeCell ref="E10:F10"/>
    <mergeCell ref="E11:F11"/>
    <mergeCell ref="E12:F12"/>
    <mergeCell ref="E13:F13"/>
    <mergeCell ref="B31:H31"/>
    <mergeCell ref="A27:J27"/>
    <mergeCell ref="E5:F5"/>
    <mergeCell ref="G5:I5"/>
    <mergeCell ref="B6:D6"/>
    <mergeCell ref="E6:F6"/>
    <mergeCell ref="G6:I6"/>
    <mergeCell ref="B5:D5"/>
    <mergeCell ref="B13:D13"/>
    <mergeCell ref="B15:D15"/>
    <mergeCell ref="B16:D16"/>
    <mergeCell ref="B28:H28"/>
    <mergeCell ref="I28:J28"/>
    <mergeCell ref="B7:D7"/>
    <mergeCell ref="G8:I8"/>
    <mergeCell ref="B29:H29"/>
    <mergeCell ref="I29:J29"/>
    <mergeCell ref="E15:F15"/>
    <mergeCell ref="E16:F16"/>
    <mergeCell ref="E17:F17"/>
    <mergeCell ref="A20:I20"/>
    <mergeCell ref="A36:J36"/>
    <mergeCell ref="A37:J37"/>
    <mergeCell ref="A3:J3"/>
    <mergeCell ref="A4:J4"/>
    <mergeCell ref="B30:H30"/>
    <mergeCell ref="I30:J30"/>
    <mergeCell ref="B24:H24"/>
    <mergeCell ref="I24:J24"/>
    <mergeCell ref="B25:H25"/>
    <mergeCell ref="I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Footer>&amp;LHRVATSKA OBRTNIČKA KOMORA&amp;CRadimo s Vama, za Vas.&amp;R&amp;P/9</oddFooter>
  </headerFooter>
  <rowBreaks count="1" manualBreakCount="1">
    <brk id="29" max="255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2.57421875" style="135" customWidth="1"/>
    <col min="2" max="2" width="5.8515625" style="135" customWidth="1"/>
    <col min="3" max="3" width="6.7109375" style="135" customWidth="1"/>
    <col min="4" max="5" width="6.8515625" style="135" customWidth="1"/>
    <col min="6" max="6" width="13.28125" style="135" customWidth="1"/>
    <col min="7" max="7" width="3.8515625" style="135" customWidth="1"/>
    <col min="8" max="8" width="22.8515625" style="135" customWidth="1"/>
    <col min="9" max="9" width="16.8515625" style="135" customWidth="1"/>
    <col min="10" max="10" width="10.421875" style="135" customWidth="1"/>
    <col min="11" max="11" width="14.8515625" style="135" customWidth="1"/>
    <col min="12" max="13" width="9.140625" style="135" customWidth="1"/>
    <col min="14" max="14" width="16.7109375" style="135" customWidth="1"/>
    <col min="15" max="16384" width="9.140625" style="135" customWidth="1"/>
  </cols>
  <sheetData>
    <row r="1" spans="1:11" ht="24.75" customHeight="1">
      <c r="A1" s="506" t="s">
        <v>222</v>
      </c>
      <c r="B1" s="506"/>
      <c r="C1" s="506"/>
      <c r="D1" s="506"/>
      <c r="E1" s="506"/>
      <c r="F1" s="506"/>
      <c r="G1" s="506"/>
      <c r="H1" s="507"/>
      <c r="I1" s="507"/>
      <c r="J1" s="506"/>
      <c r="K1" s="506"/>
    </row>
    <row r="2" spans="1:11" ht="36" customHeight="1">
      <c r="A2" s="516" t="s">
        <v>235</v>
      </c>
      <c r="B2" s="517"/>
      <c r="C2" s="517"/>
      <c r="D2" s="517"/>
      <c r="E2" s="517"/>
      <c r="F2" s="517"/>
      <c r="G2" s="518"/>
      <c r="H2" s="162" t="s">
        <v>256</v>
      </c>
      <c r="I2" s="163">
        <v>0</v>
      </c>
      <c r="J2" s="519">
        <f>uk957gpor*I2</f>
        <v>0</v>
      </c>
      <c r="K2" s="520"/>
    </row>
    <row r="3" spans="1:11" ht="32.25" customHeight="1">
      <c r="A3" s="511" t="s">
        <v>236</v>
      </c>
      <c r="B3" s="512"/>
      <c r="C3" s="512"/>
      <c r="D3" s="512"/>
      <c r="E3" s="512"/>
      <c r="F3" s="512"/>
      <c r="G3" s="512"/>
      <c r="H3" s="524"/>
      <c r="I3" s="525"/>
      <c r="J3" s="522">
        <f>uk957gpor+J2</f>
        <v>10221.972000000002</v>
      </c>
      <c r="K3" s="523"/>
    </row>
    <row r="4" spans="1:11" ht="35.25" customHeight="1">
      <c r="A4" s="527" t="s">
        <v>237</v>
      </c>
      <c r="B4" s="528"/>
      <c r="C4" s="528"/>
      <c r="D4" s="528"/>
      <c r="E4" s="528"/>
      <c r="F4" s="528"/>
      <c r="G4" s="528"/>
      <c r="H4" s="528"/>
      <c r="I4" s="528"/>
      <c r="J4" s="514">
        <f>IF(J3="","",(N(J3)-(N(J3)*N(u415doh)+N(J3)*N(u412doh))/N(sveukupnidohodak5)/2)/N(sveukupnidohodak5))</f>
        <v>0.20443944000000003</v>
      </c>
      <c r="K4" s="515"/>
    </row>
    <row r="5" spans="1:11" ht="24.75" customHeight="1">
      <c r="A5" s="137"/>
      <c r="B5" s="138"/>
      <c r="C5" s="137"/>
      <c r="D5" s="137"/>
      <c r="E5" s="137"/>
      <c r="F5" s="137"/>
      <c r="G5" s="137"/>
      <c r="H5" s="164"/>
      <c r="I5" s="137"/>
      <c r="J5" s="137"/>
      <c r="K5" s="137"/>
    </row>
    <row r="6" spans="1:11" ht="24.75" customHeight="1">
      <c r="A6" s="506" t="s">
        <v>230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</row>
    <row r="7" spans="1:11" ht="39.75" customHeight="1">
      <c r="A7" s="511" t="s">
        <v>604</v>
      </c>
      <c r="B7" s="512"/>
      <c r="C7" s="512"/>
      <c r="D7" s="512"/>
      <c r="E7" s="512"/>
      <c r="F7" s="512"/>
      <c r="G7" s="512"/>
      <c r="H7" s="512"/>
      <c r="I7" s="513"/>
      <c r="J7" s="508">
        <f>J3*'Stranica 5'!I47:K47</f>
        <v>0</v>
      </c>
      <c r="K7" s="508"/>
    </row>
    <row r="8" spans="1:11" ht="51" customHeight="1">
      <c r="A8" s="511" t="s">
        <v>612</v>
      </c>
      <c r="B8" s="512"/>
      <c r="C8" s="512"/>
      <c r="D8" s="512"/>
      <c r="E8" s="512"/>
      <c r="F8" s="512"/>
      <c r="G8" s="512"/>
      <c r="H8" s="512"/>
      <c r="I8" s="513"/>
      <c r="J8" s="508">
        <f>(J3*'Stranica 5'!I46:K46)*50%</f>
        <v>0</v>
      </c>
      <c r="K8" s="508"/>
    </row>
    <row r="9" spans="1:11" ht="38.25" customHeight="1">
      <c r="A9" s="511" t="s">
        <v>605</v>
      </c>
      <c r="B9" s="512"/>
      <c r="C9" s="512"/>
      <c r="D9" s="512"/>
      <c r="E9" s="512"/>
      <c r="F9" s="512"/>
      <c r="G9" s="512"/>
      <c r="H9" s="512"/>
      <c r="I9" s="513"/>
      <c r="J9" s="509">
        <f>J7+J8</f>
        <v>0</v>
      </c>
      <c r="K9" s="509"/>
    </row>
    <row r="10" spans="1:11" ht="24.75" customHeight="1">
      <c r="A10" s="511" t="s">
        <v>606</v>
      </c>
      <c r="B10" s="512"/>
      <c r="C10" s="512"/>
      <c r="D10" s="512"/>
      <c r="E10" s="512"/>
      <c r="F10" s="512"/>
      <c r="G10" s="512"/>
      <c r="H10" s="512"/>
      <c r="I10" s="513"/>
      <c r="J10" s="510"/>
      <c r="K10" s="510"/>
    </row>
    <row r="11" spans="1:11" ht="24.75" customHeight="1">
      <c r="A11" s="511" t="s">
        <v>586</v>
      </c>
      <c r="B11" s="534"/>
      <c r="C11" s="534"/>
      <c r="D11" s="534"/>
      <c r="E11" s="534"/>
      <c r="F11" s="534"/>
      <c r="G11" s="534"/>
      <c r="H11" s="534"/>
      <c r="I11" s="535"/>
      <c r="J11" s="537">
        <f>IF(u412doh=0,"",J3*J4)</f>
      </c>
      <c r="K11" s="538"/>
    </row>
    <row r="12" spans="1:11" ht="24.75" customHeight="1">
      <c r="A12" s="533" t="s">
        <v>592</v>
      </c>
      <c r="B12" s="512"/>
      <c r="C12" s="512"/>
      <c r="D12" s="512"/>
      <c r="E12" s="512"/>
      <c r="F12" s="512"/>
      <c r="G12" s="512"/>
      <c r="H12" s="512"/>
      <c r="I12" s="513"/>
      <c r="J12" s="531">
        <f>IF(J3&amp;J9&amp;J10&amp;J11="","",MAX(0,N(J3)-N(J9)-N(J10)-N(J11)))</f>
        <v>10221.972000000002</v>
      </c>
      <c r="K12" s="532"/>
    </row>
    <row r="13" spans="1:11" ht="24.75" customHeight="1">
      <c r="A13" s="511" t="s">
        <v>607</v>
      </c>
      <c r="B13" s="512"/>
      <c r="C13" s="512"/>
      <c r="D13" s="512"/>
      <c r="E13" s="512"/>
      <c r="F13" s="512"/>
      <c r="G13" s="512"/>
      <c r="H13" s="512"/>
      <c r="I13" s="513"/>
      <c r="J13" s="536">
        <f>sveukupno5tuz</f>
        <v>0</v>
      </c>
      <c r="K13" s="536"/>
    </row>
    <row r="14" spans="1:11" ht="31.5" customHeight="1">
      <c r="A14" s="511" t="s">
        <v>587</v>
      </c>
      <c r="B14" s="534"/>
      <c r="C14" s="534"/>
      <c r="D14" s="534"/>
      <c r="E14" s="534"/>
      <c r="F14" s="534"/>
      <c r="G14" s="534"/>
      <c r="H14" s="534"/>
      <c r="I14" s="535"/>
      <c r="J14" s="532">
        <f>u415por</f>
        <v>0</v>
      </c>
      <c r="K14" s="532"/>
    </row>
    <row r="15" spans="1:11" ht="32.25" customHeight="1">
      <c r="A15" s="511" t="s">
        <v>608</v>
      </c>
      <c r="B15" s="512"/>
      <c r="C15" s="512"/>
      <c r="D15" s="512"/>
      <c r="E15" s="512"/>
      <c r="F15" s="512"/>
      <c r="G15" s="512"/>
      <c r="H15" s="512"/>
      <c r="I15" s="513"/>
      <c r="J15" s="532">
        <f>u412por</f>
        <v>0</v>
      </c>
      <c r="K15" s="532"/>
    </row>
    <row r="16" spans="1:11" ht="24.75" customHeight="1">
      <c r="A16" s="533" t="s">
        <v>588</v>
      </c>
      <c r="B16" s="512"/>
      <c r="C16" s="512"/>
      <c r="D16" s="512"/>
      <c r="E16" s="512"/>
      <c r="F16" s="512"/>
      <c r="G16" s="512"/>
      <c r="H16" s="512"/>
      <c r="I16" s="513"/>
      <c r="J16" s="540">
        <f>sveukupno5ino</f>
        <v>0</v>
      </c>
      <c r="K16" s="540"/>
    </row>
    <row r="17" spans="1:11" ht="36" customHeight="1">
      <c r="A17" s="533" t="s">
        <v>589</v>
      </c>
      <c r="B17" s="512"/>
      <c r="C17" s="512"/>
      <c r="D17" s="512"/>
      <c r="E17" s="512"/>
      <c r="F17" s="512"/>
      <c r="G17" s="512"/>
      <c r="H17" s="512"/>
      <c r="I17" s="513"/>
      <c r="J17" s="541"/>
      <c r="K17" s="541"/>
    </row>
    <row r="18" spans="1:11" ht="24.75" customHeight="1">
      <c r="A18" s="533" t="s">
        <v>590</v>
      </c>
      <c r="B18" s="512"/>
      <c r="C18" s="512"/>
      <c r="D18" s="512"/>
      <c r="E18" s="512"/>
      <c r="F18" s="512"/>
      <c r="G18" s="512"/>
      <c r="H18" s="512"/>
      <c r="I18" s="513"/>
      <c r="J18" s="532">
        <f>J13+J14+J15+J17</f>
        <v>0</v>
      </c>
      <c r="K18" s="532"/>
    </row>
    <row r="19" spans="1:11" ht="24.75" customHeight="1">
      <c r="A19" s="511" t="s">
        <v>609</v>
      </c>
      <c r="B19" s="512"/>
      <c r="C19" s="512"/>
      <c r="D19" s="512"/>
      <c r="E19" s="512"/>
      <c r="F19" s="512"/>
      <c r="G19" s="512"/>
      <c r="H19" s="512"/>
      <c r="I19" s="513"/>
      <c r="J19" s="532">
        <f>IF(J12&gt;J18,J12-J18,0)</f>
        <v>10221.972000000002</v>
      </c>
      <c r="K19" s="532"/>
    </row>
    <row r="20" spans="1:11" ht="24.75" customHeight="1">
      <c r="A20" s="533" t="s">
        <v>591</v>
      </c>
      <c r="B20" s="512"/>
      <c r="C20" s="512"/>
      <c r="D20" s="512"/>
      <c r="E20" s="512"/>
      <c r="F20" s="512"/>
      <c r="G20" s="512"/>
      <c r="H20" s="512"/>
      <c r="I20" s="513"/>
      <c r="J20" s="509">
        <f>IF(J18&gt;J12,J18-J12,0)</f>
        <v>0</v>
      </c>
      <c r="K20" s="509"/>
    </row>
    <row r="21" spans="1:11" ht="24.75" customHeight="1">
      <c r="A21" s="139"/>
      <c r="B21" s="140"/>
      <c r="C21" s="141"/>
      <c r="D21" s="141"/>
      <c r="E21" s="141"/>
      <c r="F21" s="141"/>
      <c r="G21" s="141"/>
      <c r="H21" s="141"/>
      <c r="I21" s="141"/>
      <c r="J21" s="142"/>
      <c r="K21" s="142"/>
    </row>
    <row r="22" spans="1:11" ht="24.75" customHeight="1">
      <c r="A22" s="542" t="s">
        <v>231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32.25" customHeight="1">
      <c r="A23" s="136"/>
      <c r="B23" s="143" t="s">
        <v>232</v>
      </c>
      <c r="C23" s="543" t="s">
        <v>238</v>
      </c>
      <c r="D23" s="543"/>
      <c r="E23" s="543"/>
      <c r="F23" s="543"/>
      <c r="G23" s="543"/>
      <c r="H23" s="543"/>
      <c r="I23" s="544"/>
      <c r="J23" s="545">
        <f>IF(u433doh&amp;sveukupnidohodak5="","",IF(N(u433doh)=0,0,u433doh/sveukupnidohodak5))</f>
        <v>1</v>
      </c>
      <c r="K23" s="546"/>
    </row>
    <row r="24" spans="1:15" ht="24.75" customHeight="1">
      <c r="A24" s="144"/>
      <c r="B24" s="145"/>
      <c r="C24" s="550" t="s">
        <v>233</v>
      </c>
      <c r="D24" s="550"/>
      <c r="E24" s="550"/>
      <c r="F24" s="550"/>
      <c r="G24" s="550"/>
      <c r="H24" s="550"/>
      <c r="I24" s="551"/>
      <c r="J24" s="529">
        <v>12</v>
      </c>
      <c r="K24" s="530"/>
      <c r="N24" s="505"/>
      <c r="O24" s="505"/>
    </row>
    <row r="25" spans="1:14" ht="31.5" customHeight="1">
      <c r="A25" s="146"/>
      <c r="B25" s="147" t="s">
        <v>234</v>
      </c>
      <c r="C25" s="548" t="s">
        <v>621</v>
      </c>
      <c r="D25" s="548"/>
      <c r="E25" s="548"/>
      <c r="F25" s="548"/>
      <c r="G25" s="548"/>
      <c r="H25" s="548"/>
      <c r="I25" s="549"/>
      <c r="J25" s="532">
        <f>IF(TRIM(J14&amp;J23&amp;J24)="","",IF(N(J24)=0,0,N('Stranica 8'!F40)*N(J23)/J24))</f>
        <v>643.4976666666666</v>
      </c>
      <c r="K25" s="532"/>
      <c r="N25" s="165"/>
    </row>
    <row r="26" spans="1:11" ht="15.75">
      <c r="A26" s="148"/>
      <c r="B26" s="148"/>
      <c r="C26" s="526"/>
      <c r="D26" s="526"/>
      <c r="E26" s="526"/>
      <c r="F26" s="148"/>
      <c r="G26" s="148"/>
      <c r="H26" s="148"/>
      <c r="I26" s="148"/>
      <c r="J26" s="148"/>
      <c r="K26" s="148"/>
    </row>
    <row r="27" spans="1:14" ht="24" customHeight="1">
      <c r="A27" s="539" t="s">
        <v>239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N27" s="167"/>
    </row>
    <row r="28" spans="1:11" ht="30.75" customHeight="1">
      <c r="A28" s="539" t="s">
        <v>599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</row>
    <row r="29" spans="1:11" ht="39" customHeight="1">
      <c r="A29" s="547" t="s">
        <v>600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  <row r="30" spans="1:11" ht="15.7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15.75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21"/>
    </row>
    <row r="32" spans="1:11" ht="15.75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</sheetData>
  <sheetProtection password="CAC5" sheet="1" formatCells="0" formatColumns="0" formatRows="0" insertColumns="0" insertRows="0" insertHyperlinks="0" deleteColumns="0" deleteRows="0" sort="0" autoFilter="0" pivotTables="0"/>
  <protectedRanges>
    <protectedRange sqref="I2 J10:K11 J17 J24" name="Raspon1"/>
  </protectedRanges>
  <mergeCells count="50">
    <mergeCell ref="A29:K29"/>
    <mergeCell ref="J20:K20"/>
    <mergeCell ref="A18:I18"/>
    <mergeCell ref="A19:I19"/>
    <mergeCell ref="A20:I20"/>
    <mergeCell ref="C25:I25"/>
    <mergeCell ref="J25:K25"/>
    <mergeCell ref="J18:K18"/>
    <mergeCell ref="J19:K19"/>
    <mergeCell ref="C24:I24"/>
    <mergeCell ref="J11:K11"/>
    <mergeCell ref="A27:K27"/>
    <mergeCell ref="A28:K28"/>
    <mergeCell ref="J16:K16"/>
    <mergeCell ref="J17:K17"/>
    <mergeCell ref="A15:I15"/>
    <mergeCell ref="A16:I16"/>
    <mergeCell ref="A22:K22"/>
    <mergeCell ref="C23:I23"/>
    <mergeCell ref="J23:K23"/>
    <mergeCell ref="A17:I17"/>
    <mergeCell ref="J14:K14"/>
    <mergeCell ref="A9:I9"/>
    <mergeCell ref="A31:K31"/>
    <mergeCell ref="A12:I12"/>
    <mergeCell ref="A14:I14"/>
    <mergeCell ref="J15:K15"/>
    <mergeCell ref="A13:I13"/>
    <mergeCell ref="J13:K13"/>
    <mergeCell ref="A11:I11"/>
    <mergeCell ref="J2:K2"/>
    <mergeCell ref="A32:K32"/>
    <mergeCell ref="J3:K3"/>
    <mergeCell ref="A3:I3"/>
    <mergeCell ref="C26:E26"/>
    <mergeCell ref="A4:I4"/>
    <mergeCell ref="A7:I7"/>
    <mergeCell ref="A8:I8"/>
    <mergeCell ref="J24:K24"/>
    <mergeCell ref="J12:K12"/>
    <mergeCell ref="N24:O24"/>
    <mergeCell ref="A1:K1"/>
    <mergeCell ref="J8:K8"/>
    <mergeCell ref="J9:K9"/>
    <mergeCell ref="J10:K10"/>
    <mergeCell ref="A10:I10"/>
    <mergeCell ref="J4:K4"/>
    <mergeCell ref="A6:K6"/>
    <mergeCell ref="J7:K7"/>
    <mergeCell ref="A2:G2"/>
  </mergeCells>
  <dataValidations count="1">
    <dataValidation type="list" allowBlank="1" showInputMessage="1" showErrorMessage="1" sqref="H2">
      <formula1>odaberiMjesto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headerFooter>
    <oddFooter>&amp;LHRVATSKA OBRTNIČKA KOMORA&amp;CRadimo s Vama, za Vas.&amp;R&amp;P/9</oddFooter>
  </headerFooter>
  <rowBreaks count="1" manualBreakCount="1">
    <brk id="29" max="255" man="1"/>
  </rowBreaks>
  <colBreaks count="1" manualBreakCount="1">
    <brk id="7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kristijan.pusec@hok.hr</dc:creator>
  <cp:keywords/>
  <dc:description/>
  <cp:lastModifiedBy>Đurđica Mostarčić</cp:lastModifiedBy>
  <cp:lastPrinted>2024-02-06T14:04:35Z</cp:lastPrinted>
  <dcterms:created xsi:type="dcterms:W3CDTF">2017-12-13T13:16:41Z</dcterms:created>
  <dcterms:modified xsi:type="dcterms:W3CDTF">2024-02-08T09:16:20Z</dcterms:modified>
  <cp:category/>
  <cp:version/>
  <cp:contentType/>
  <cp:contentStatus/>
</cp:coreProperties>
</file>